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7488" windowHeight="4896" activeTab="0"/>
  </bookViews>
  <sheets>
    <sheet name="utfall augusti" sheetId="1" r:id="rId1"/>
    <sheet name="Diagram" sheetId="2" r:id="rId2"/>
    <sheet name="Blad3" sheetId="3" r:id="rId3"/>
    <sheet name="Blad4" sheetId="4" r:id="rId4"/>
  </sheets>
  <externalReferences>
    <externalReference r:id="rId7"/>
    <externalReference r:id="rId8"/>
  </externalReferences>
  <definedNames>
    <definedName name="Fördelningkostnader">#REF!</definedName>
    <definedName name="Fördelningsprinciper">#REF!</definedName>
    <definedName name="JusteringAmnestyPress">#REF!</definedName>
    <definedName name="Justeringmedlemmar">#REF!</definedName>
    <definedName name="Kontofördelning">#REF!</definedName>
    <definedName name="_xlnm.Print_Titles" localSheetId="0">'utfall augusti'!$14:$17</definedName>
  </definedNames>
  <calcPr fullCalcOnLoad="1"/>
</workbook>
</file>

<file path=xl/comments1.xml><?xml version="1.0" encoding="utf-8"?>
<comments xmlns="http://schemas.openxmlformats.org/spreadsheetml/2006/main">
  <authors>
    <author>Amnesty International</author>
    <author>Datoransvarig</author>
  </authors>
  <commentList>
    <comment ref="L17" authorId="0">
      <text>
        <r>
          <rPr>
            <b/>
            <sz val="8"/>
            <rFont val="Tahoma"/>
            <family val="0"/>
          </rPr>
          <t>Hämtas från filen tidrapporter och sammanställningen där.</t>
        </r>
      </text>
    </comment>
    <comment ref="M17" authorId="0">
      <text>
        <r>
          <rPr>
            <b/>
            <sz val="8"/>
            <rFont val="Tahoma"/>
            <family val="0"/>
          </rPr>
          <t>Programmet tilldelas lika stort administrativt pålägg som det drar lönekostnader.</t>
        </r>
      </text>
    </comment>
    <comment ref="A90" authorId="0">
      <text>
        <r>
          <rPr>
            <b/>
            <sz val="8"/>
            <rFont val="Tahoma"/>
            <family val="0"/>
          </rPr>
          <t>Inklusive fördelade lönekostnader</t>
        </r>
      </text>
    </comment>
    <comment ref="J66" authorId="1">
      <text>
        <r>
          <rPr>
            <b/>
            <sz val="8"/>
            <rFont val="Tahoma"/>
            <family val="0"/>
          </rPr>
          <t>Datoransvarig:</t>
        </r>
        <r>
          <rPr>
            <sz val="8"/>
            <rFont val="Tahoma"/>
            <family val="0"/>
          </rPr>
          <t xml:space="preserve">
Diff mot originalet är personalutbildningskostnader som numera ligger under personal.</t>
        </r>
      </text>
    </comment>
    <comment ref="J53" authorId="1">
      <text>
        <r>
          <rPr>
            <b/>
            <sz val="8"/>
            <rFont val="Tahoma"/>
            <family val="0"/>
          </rPr>
          <t>Diff mot original = personalutbildning.</t>
        </r>
      </text>
    </comment>
    <comment ref="M85" authorId="0">
      <text>
        <r>
          <rPr>
            <b/>
            <sz val="8"/>
            <rFont val="Tahoma"/>
            <family val="0"/>
          </rPr>
          <t>Tjänster som ej fördelas, se filen tidrapporter</t>
        </r>
      </text>
    </comment>
    <comment ref="M86" authorId="0">
      <text>
        <r>
          <rPr>
            <b/>
            <sz val="8"/>
            <rFont val="Tahoma"/>
            <family val="0"/>
          </rPr>
          <t>Administrationsdel för de tjänster som fördelas</t>
        </r>
      </text>
    </comment>
  </commentList>
</comments>
</file>

<file path=xl/sharedStrings.xml><?xml version="1.0" encoding="utf-8"?>
<sst xmlns="http://schemas.openxmlformats.org/spreadsheetml/2006/main" count="108" uniqueCount="89">
  <si>
    <t>(i tkr)</t>
  </si>
  <si>
    <t>Direkta</t>
  </si>
  <si>
    <t>Fördelade</t>
  </si>
  <si>
    <t>Summa</t>
  </si>
  <si>
    <t>programkostnader</t>
  </si>
  <si>
    <t>kostnader</t>
  </si>
  <si>
    <t xml:space="preserve">kostnader </t>
  </si>
  <si>
    <t>Ack</t>
  </si>
  <si>
    <t>Utfall</t>
  </si>
  <si>
    <t>Budget</t>
  </si>
  <si>
    <t xml:space="preserve"> utfall</t>
  </si>
  <si>
    <t>%</t>
  </si>
  <si>
    <t>DL</t>
  </si>
  <si>
    <t>Adm</t>
  </si>
  <si>
    <t>Specialgrupper</t>
  </si>
  <si>
    <t>Arbetsgrupper</t>
  </si>
  <si>
    <t>Distrikt</t>
  </si>
  <si>
    <t>Samordningsgrupper</t>
  </si>
  <si>
    <t>Medlemsutbildning</t>
  </si>
  <si>
    <t>Blixtaktioner</t>
  </si>
  <si>
    <t>Kortkampanjen</t>
  </si>
  <si>
    <t>4. Medlemmar och organisation</t>
  </si>
  <si>
    <t>Regional verksamhet</t>
  </si>
  <si>
    <t>Intersektionella möten</t>
  </si>
  <si>
    <t>Försäljning</t>
  </si>
  <si>
    <t>SUMMA PROGRAMKOSTNADER</t>
  </si>
  <si>
    <t>Sekretariatet</t>
  </si>
  <si>
    <t>Avskrivningar</t>
  </si>
  <si>
    <t>SUMMA SEKTIONSKOSTN.</t>
  </si>
  <si>
    <t xml:space="preserve">Internationella sekretariatet </t>
  </si>
  <si>
    <t>TOTALA KOSTNADER</t>
  </si>
  <si>
    <t>SAMMANFATTNING</t>
  </si>
  <si>
    <t xml:space="preserve"> (%)</t>
  </si>
  <si>
    <t>Direkta programkostnader</t>
  </si>
  <si>
    <t>Direkta programlönekostnader</t>
  </si>
  <si>
    <t>Summa direkta programkostnader</t>
  </si>
  <si>
    <t>Summa sektionskostnader</t>
  </si>
  <si>
    <t>Internationella sekretariatet</t>
  </si>
  <si>
    <t>Summa kostnader</t>
  </si>
  <si>
    <t>Summa adm</t>
  </si>
  <si>
    <t>Övr adm</t>
  </si>
  <si>
    <t xml:space="preserve">Ack </t>
  </si>
  <si>
    <t>Registerhantering</t>
  </si>
  <si>
    <t>Ungdomsarbete</t>
  </si>
  <si>
    <t>MR-info</t>
  </si>
  <si>
    <t>Ej fördelat</t>
  </si>
  <si>
    <t>Total</t>
  </si>
  <si>
    <t>Fördelning av lönekostnader och administrativa kostnader på program</t>
  </si>
  <si>
    <t>helår</t>
  </si>
  <si>
    <t xml:space="preserve">Administration </t>
  </si>
  <si>
    <t>Bilaga 5</t>
  </si>
  <si>
    <t>Kampanjer &amp; aktioner</t>
  </si>
  <si>
    <t>Lobbyverksamhet (inkl EU-för.)</t>
  </si>
  <si>
    <t>Mediaarbete</t>
  </si>
  <si>
    <t>Amnesty Press</t>
  </si>
  <si>
    <t>Marknadsföring &amp; infomaterial</t>
  </si>
  <si>
    <t>MR-utbildning</t>
  </si>
  <si>
    <t>3. Stöd till aktivism</t>
  </si>
  <si>
    <t xml:space="preserve">Årsmötet </t>
  </si>
  <si>
    <t xml:space="preserve">Budgetmötet </t>
  </si>
  <si>
    <t xml:space="preserve">ICM/Internationella möten </t>
  </si>
  <si>
    <t xml:space="preserve">Styrelsen </t>
  </si>
  <si>
    <t xml:space="preserve">Valberedningen </t>
  </si>
  <si>
    <t>Granskningskommittéen</t>
  </si>
  <si>
    <t xml:space="preserve">Resor o diverse </t>
  </si>
  <si>
    <t>5. Insamlingsarbete</t>
  </si>
  <si>
    <t>Medlemsvärvning &amp; avisering</t>
  </si>
  <si>
    <t>Insamling</t>
  </si>
  <si>
    <t xml:space="preserve">Amnestyfondens andel </t>
  </si>
  <si>
    <t>6. Gemensamma kostnader</t>
  </si>
  <si>
    <t>Verksamhetsutveckling</t>
  </si>
  <si>
    <t>IT</t>
  </si>
  <si>
    <t>Tryckeri</t>
  </si>
  <si>
    <t>Personal</t>
  </si>
  <si>
    <t>7. Internationella rörelsen</t>
  </si>
  <si>
    <t>1. Kampanjer</t>
  </si>
  <si>
    <t>Flyktingarbete (inkl RGB)</t>
  </si>
  <si>
    <t>2. Information och kommunikation</t>
  </si>
  <si>
    <t>Ack utfall 05</t>
  </si>
  <si>
    <t xml:space="preserve">Samtliga kostnader t o m tertial 2, 2005 fördelade på program </t>
  </si>
  <si>
    <t>Rätt ska va rätt (Allmänna arvsfonden)</t>
  </si>
  <si>
    <t>Kampanjer</t>
  </si>
  <si>
    <t>Information &amp; Kommunikation</t>
  </si>
  <si>
    <t>Stöd till aktivism</t>
  </si>
  <si>
    <t>Medlemmar &amp; organisation</t>
  </si>
  <si>
    <t>Insamlingsarbete</t>
  </si>
  <si>
    <t>Verksamhetsområde</t>
  </si>
  <si>
    <t>Kostnader</t>
  </si>
  <si>
    <t>Ack  04</t>
  </si>
</sst>
</file>

<file path=xl/styles.xml><?xml version="1.0" encoding="utf-8"?>
<styleSheet xmlns="http://schemas.openxmlformats.org/spreadsheetml/2006/main">
  <numFmts count="4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0.0%"/>
    <numFmt numFmtId="166" formatCode="0.0"/>
    <numFmt numFmtId="167" formatCode="#,##0,"/>
    <numFmt numFmtId="168" formatCode="#,##0&quot; kr&quot;;\-#,##0&quot; kr&quot;"/>
    <numFmt numFmtId="169" formatCode="#,##0&quot; kr&quot;;[Red]\-#,##0&quot; kr&quot;"/>
    <numFmt numFmtId="170" formatCode="#,##0.00&quot; kr&quot;;\-#,##0.00&quot; kr&quot;"/>
    <numFmt numFmtId="171" formatCode="#,##0.00&quot; kr&quot;;[Red]\-#,##0.00&quot; kr&quot;"/>
    <numFmt numFmtId="172" formatCode="_-* #,##0&quot; kr&quot;_-;\-* #,##0&quot; kr&quot;_-;_-* &quot;-&quot;&quot; kr&quot;_-;_-@_-"/>
    <numFmt numFmtId="173" formatCode="_-* #,##0_ _k_r_-;\-* #,##0_ _k_r_-;_-* &quot;-&quot;_ _k_r_-;_-@_-"/>
    <numFmt numFmtId="174" formatCode="_-* #,##0.00&quot; kr&quot;_-;\-* #,##0.00&quot; kr&quot;_-;_-* &quot;-&quot;??&quot; kr&quot;_-;_-@_-"/>
    <numFmt numFmtId="175" formatCode="_-* #,##0.00_ _k_r_-;\-* #,##0.00_ _k_r_-;_-* &quot;-&quot;??_ _k_r_-;_-@_-"/>
    <numFmt numFmtId="176" formatCode="yy/m/d"/>
    <numFmt numFmtId="177" formatCode="d/mmm/yy"/>
    <numFmt numFmtId="178" formatCode="d/mmm"/>
    <numFmt numFmtId="179" formatCode="h\.mm\ AM/PM"/>
    <numFmt numFmtId="180" formatCode="h\.mm\.ss\ AM/PM"/>
    <numFmt numFmtId="181" formatCode="h\.mm"/>
    <numFmt numFmtId="182" formatCode="h\.mm\.ss"/>
    <numFmt numFmtId="183" formatCode="yy/m/d\ h\.mm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000"/>
    <numFmt numFmtId="190" formatCode="#,##0.000"/>
    <numFmt numFmtId="191" formatCode="00.0"/>
    <numFmt numFmtId="192" formatCode="0.00000000"/>
    <numFmt numFmtId="193" formatCode="_-* #,##0.0\ &quot;kr&quot;_-;\-* #,##0.0\ &quot;kr&quot;_-;_-* &quot;-&quot;??\ &quot;kr&quot;_-;_-@_-"/>
    <numFmt numFmtId="194" formatCode="_-* #,##0\ &quot;kr&quot;_-;\-* #,##0\ &quot;kr&quot;_-;_-* &quot;-&quot;??\ &quot;kr&quot;_-;_-@_-"/>
    <numFmt numFmtId="195" formatCode="_-* #,##0.0\ _k_r_-;\-* #,##0.0\ _k_r_-;_-* &quot;-&quot;??\ _k_r_-;_-@_-"/>
    <numFmt numFmtId="196" formatCode="_-* #,##0\ _k_r_-;\-* #,##0\ _k_r_-;_-* &quot;-&quot;??\ _k_r_-;_-@_-"/>
  </numFmts>
  <fonts count="23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name val="Tms Rm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Geneva"/>
      <family val="0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8"/>
      <name val="Tahoma"/>
      <family val="0"/>
    </font>
    <font>
      <sz val="9"/>
      <name val="Verdana"/>
      <family val="2"/>
    </font>
    <font>
      <b/>
      <sz val="9"/>
      <name val="Verdana"/>
      <family val="2"/>
    </font>
    <font>
      <sz val="9"/>
      <color indexed="10"/>
      <name val="Verdana"/>
      <family val="2"/>
    </font>
    <font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sz val="8"/>
      <name val="Tahoma"/>
      <family val="0"/>
    </font>
    <font>
      <sz val="10"/>
      <name val="Verdana"/>
      <family val="2"/>
    </font>
    <font>
      <sz val="10"/>
      <name val="Arial"/>
      <family val="0"/>
    </font>
    <font>
      <b/>
      <sz val="12"/>
      <name val="Arial"/>
      <family val="0"/>
    </font>
    <font>
      <b/>
      <sz val="8"/>
      <name val="Times New Roman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5" fillId="0" borderId="0" xfId="15" applyFont="1">
      <alignment/>
      <protection/>
    </xf>
    <xf numFmtId="0" fontId="0" fillId="0" borderId="0" xfId="15" applyFont="1" applyFill="1" applyBorder="1">
      <alignment/>
      <protection/>
    </xf>
    <xf numFmtId="0" fontId="0" fillId="0" borderId="0" xfId="15" applyFont="1" applyAlignment="1">
      <alignment horizontal="right"/>
      <protection/>
    </xf>
    <xf numFmtId="0" fontId="0" fillId="0" borderId="0" xfId="15" applyFont="1">
      <alignment/>
      <protection/>
    </xf>
    <xf numFmtId="0" fontId="6" fillId="0" borderId="0" xfId="15" applyFont="1">
      <alignment/>
      <protection/>
    </xf>
    <xf numFmtId="4" fontId="0" fillId="0" borderId="0" xfId="15" applyNumberFormat="1" applyFont="1">
      <alignment/>
      <protection/>
    </xf>
    <xf numFmtId="0" fontId="0" fillId="0" borderId="0" xfId="15" applyFont="1" applyBorder="1" applyAlignment="1">
      <alignment horizontal="left"/>
      <protection/>
    </xf>
    <xf numFmtId="0" fontId="0" fillId="0" borderId="0" xfId="15" applyFont="1" applyFill="1" applyAlignment="1">
      <alignment horizontal="right"/>
      <protection/>
    </xf>
    <xf numFmtId="0" fontId="1" fillId="0" borderId="0" xfId="15" applyFont="1" applyAlignment="1">
      <alignment horizontal="left"/>
      <protection/>
    </xf>
    <xf numFmtId="3" fontId="1" fillId="0" borderId="0" xfId="20" applyNumberFormat="1" applyFont="1" applyAlignment="1">
      <alignment horizontal="right"/>
    </xf>
    <xf numFmtId="0" fontId="0" fillId="0" borderId="0" xfId="15" applyFont="1" applyFill="1">
      <alignment/>
      <protection/>
    </xf>
    <xf numFmtId="0" fontId="6" fillId="0" borderId="0" xfId="15" applyFont="1" applyAlignment="1">
      <alignment horizontal="left"/>
      <protection/>
    </xf>
    <xf numFmtId="3" fontId="1" fillId="0" borderId="1" xfId="20" applyNumberFormat="1" applyFont="1" applyBorder="1" applyAlignment="1">
      <alignment horizontal="right"/>
    </xf>
    <xf numFmtId="0" fontId="0" fillId="0" borderId="0" xfId="15" applyFont="1" applyBorder="1">
      <alignment/>
      <protection/>
    </xf>
    <xf numFmtId="0" fontId="0" fillId="0" borderId="2" xfId="15" applyFont="1" applyBorder="1">
      <alignment/>
      <protection/>
    </xf>
    <xf numFmtId="0" fontId="0" fillId="0" borderId="0" xfId="15" applyFont="1" applyAlignment="1">
      <alignment horizontal="left"/>
      <protection/>
    </xf>
    <xf numFmtId="0" fontId="1" fillId="0" borderId="0" xfId="15" applyFont="1" applyFill="1" applyBorder="1" applyAlignment="1">
      <alignment horizontal="center"/>
      <protection/>
    </xf>
    <xf numFmtId="3" fontId="1" fillId="0" borderId="3" xfId="20" applyNumberFormat="1" applyFont="1" applyBorder="1" applyAlignment="1">
      <alignment horizontal="right"/>
    </xf>
    <xf numFmtId="0" fontId="0" fillId="0" borderId="0" xfId="15" applyFont="1" applyBorder="1" applyAlignment="1">
      <alignment horizontal="centerContinuous"/>
      <protection/>
    </xf>
    <xf numFmtId="4" fontId="0" fillId="0" borderId="0" xfId="15" applyNumberFormat="1" applyFont="1" applyAlignment="1">
      <alignment horizontal="centerContinuous"/>
      <protection/>
    </xf>
    <xf numFmtId="0" fontId="1" fillId="0" borderId="4" xfId="15" applyFont="1" applyBorder="1" applyAlignment="1">
      <alignment horizontal="right"/>
      <protection/>
    </xf>
    <xf numFmtId="0" fontId="1" fillId="0" borderId="5" xfId="15" applyFont="1" applyBorder="1" applyAlignment="1">
      <alignment horizontal="right"/>
      <protection/>
    </xf>
    <xf numFmtId="0" fontId="1" fillId="0" borderId="4" xfId="15" applyFont="1" applyBorder="1">
      <alignment/>
      <protection/>
    </xf>
    <xf numFmtId="0" fontId="1" fillId="0" borderId="6" xfId="15" applyFont="1" applyBorder="1">
      <alignment/>
      <protection/>
    </xf>
    <xf numFmtId="0" fontId="1" fillId="0" borderId="7" xfId="15" applyFont="1" applyBorder="1" applyAlignment="1">
      <alignment horizontal="right"/>
      <protection/>
    </xf>
    <xf numFmtId="0" fontId="1" fillId="0" borderId="0" xfId="15" applyFont="1" applyBorder="1" applyAlignment="1" quotePrefix="1">
      <alignment horizontal="right"/>
      <protection/>
    </xf>
    <xf numFmtId="3" fontId="0" fillId="0" borderId="0" xfId="20" applyNumberFormat="1" applyFont="1" applyBorder="1" applyAlignment="1">
      <alignment/>
    </xf>
    <xf numFmtId="3" fontId="0" fillId="0" borderId="0" xfId="15" applyNumberFormat="1" applyFont="1">
      <alignment/>
      <protection/>
    </xf>
    <xf numFmtId="3" fontId="0" fillId="0" borderId="2" xfId="15" applyNumberFormat="1" applyFont="1" applyBorder="1">
      <alignment/>
      <protection/>
    </xf>
    <xf numFmtId="3" fontId="0" fillId="0" borderId="0" xfId="15" applyNumberFormat="1" applyFont="1" applyBorder="1">
      <alignment/>
      <protection/>
    </xf>
    <xf numFmtId="3" fontId="1" fillId="0" borderId="5" xfId="20" applyNumberFormat="1" applyFont="1" applyBorder="1" applyAlignment="1">
      <alignment/>
    </xf>
    <xf numFmtId="3" fontId="1" fillId="0" borderId="6" xfId="20" applyNumberFormat="1" applyFont="1" applyBorder="1" applyAlignment="1">
      <alignment/>
    </xf>
    <xf numFmtId="3" fontId="1" fillId="0" borderId="6" xfId="15" applyNumberFormat="1" applyFont="1" applyBorder="1">
      <alignment/>
      <protection/>
    </xf>
    <xf numFmtId="3" fontId="1" fillId="0" borderId="0" xfId="15" applyNumberFormat="1" applyFont="1" applyBorder="1">
      <alignment/>
      <protection/>
    </xf>
    <xf numFmtId="0" fontId="1" fillId="0" borderId="0" xfId="15" applyFont="1">
      <alignment/>
      <protection/>
    </xf>
    <xf numFmtId="3" fontId="1" fillId="0" borderId="0" xfId="20" applyNumberFormat="1" applyFont="1" applyBorder="1" applyAlignment="1">
      <alignment/>
    </xf>
    <xf numFmtId="0" fontId="0" fillId="0" borderId="8" xfId="15" applyFont="1" applyBorder="1">
      <alignment/>
      <protection/>
    </xf>
    <xf numFmtId="3" fontId="0" fillId="0" borderId="8" xfId="15" applyNumberFormat="1" applyFont="1" applyBorder="1">
      <alignment/>
      <protection/>
    </xf>
    <xf numFmtId="3" fontId="1" fillId="0" borderId="5" xfId="15" applyNumberFormat="1" applyFont="1" applyBorder="1">
      <alignment/>
      <protection/>
    </xf>
    <xf numFmtId="0" fontId="1" fillId="0" borderId="0" xfId="15" applyFont="1" applyBorder="1" applyAlignment="1">
      <alignment horizontal="right"/>
      <protection/>
    </xf>
    <xf numFmtId="0" fontId="1" fillId="0" borderId="0" xfId="15" applyFont="1" applyBorder="1" applyAlignment="1">
      <alignment horizontal="left"/>
      <protection/>
    </xf>
    <xf numFmtId="3" fontId="0" fillId="0" borderId="0" xfId="15" applyNumberFormat="1" applyFont="1" applyBorder="1">
      <alignment/>
      <protection/>
    </xf>
    <xf numFmtId="3" fontId="0" fillId="0" borderId="2" xfId="20" applyNumberFormat="1" applyFont="1" applyBorder="1" applyAlignment="1">
      <alignment/>
    </xf>
    <xf numFmtId="3" fontId="0" fillId="0" borderId="2" xfId="15" applyNumberFormat="1" applyFont="1" applyBorder="1">
      <alignment/>
      <protection/>
    </xf>
    <xf numFmtId="0" fontId="1" fillId="0" borderId="5" xfId="15" applyFont="1" applyBorder="1" applyAlignment="1">
      <alignment horizontal="left"/>
      <protection/>
    </xf>
    <xf numFmtId="3" fontId="1" fillId="0" borderId="4" xfId="15" applyNumberFormat="1" applyFont="1" applyBorder="1">
      <alignment/>
      <protection/>
    </xf>
    <xf numFmtId="0" fontId="0" fillId="0" borderId="5" xfId="15" applyFont="1" applyBorder="1">
      <alignment/>
      <protection/>
    </xf>
    <xf numFmtId="0" fontId="1" fillId="0" borderId="9" xfId="15" applyFont="1" applyBorder="1" applyAlignment="1">
      <alignment horizontal="left"/>
      <protection/>
    </xf>
    <xf numFmtId="3" fontId="1" fillId="0" borderId="9" xfId="15" applyNumberFormat="1" applyFont="1" applyBorder="1">
      <alignment/>
      <protection/>
    </xf>
    <xf numFmtId="0" fontId="0" fillId="0" borderId="9" xfId="15" applyFont="1" applyBorder="1">
      <alignment/>
      <protection/>
    </xf>
    <xf numFmtId="3" fontId="1" fillId="0" borderId="10" xfId="15" applyNumberFormat="1" applyFont="1" applyBorder="1">
      <alignment/>
      <protection/>
    </xf>
    <xf numFmtId="0" fontId="8" fillId="0" borderId="0" xfId="15" applyFont="1" applyAlignment="1">
      <alignment horizontal="left"/>
      <protection/>
    </xf>
    <xf numFmtId="0" fontId="0" fillId="0" borderId="0" xfId="15" applyFont="1" applyAlignment="1" quotePrefix="1">
      <alignment horizontal="right"/>
      <protection/>
    </xf>
    <xf numFmtId="3" fontId="0" fillId="0" borderId="0" xfId="15" applyNumberFormat="1" applyFont="1" applyAlignment="1">
      <alignment horizontal="right"/>
      <protection/>
    </xf>
    <xf numFmtId="164" fontId="0" fillId="0" borderId="0" xfId="15" applyNumberFormat="1" applyFont="1">
      <alignment/>
      <protection/>
    </xf>
    <xf numFmtId="0" fontId="9" fillId="0" borderId="0" xfId="15" applyFont="1" applyAlignment="1">
      <alignment horizontal="left"/>
      <protection/>
    </xf>
    <xf numFmtId="3" fontId="9" fillId="0" borderId="0" xfId="15" applyNumberFormat="1" applyFont="1">
      <alignment/>
      <protection/>
    </xf>
    <xf numFmtId="3" fontId="9" fillId="0" borderId="0" xfId="15" applyNumberFormat="1" applyFont="1" applyAlignment="1">
      <alignment horizontal="right"/>
      <protection/>
    </xf>
    <xf numFmtId="3" fontId="1" fillId="0" borderId="0" xfId="15" applyNumberFormat="1" applyFont="1">
      <alignment/>
      <protection/>
    </xf>
    <xf numFmtId="3" fontId="1" fillId="0" borderId="0" xfId="15" applyNumberFormat="1" applyFont="1" applyAlignment="1">
      <alignment horizontal="right"/>
      <protection/>
    </xf>
    <xf numFmtId="0" fontId="8" fillId="0" borderId="0" xfId="15" applyFont="1" applyBorder="1" applyAlignment="1">
      <alignment horizontal="right"/>
      <protection/>
    </xf>
    <xf numFmtId="3" fontId="1" fillId="0" borderId="11" xfId="20" applyNumberFormat="1" applyFont="1" applyBorder="1" applyAlignment="1">
      <alignment horizontal="centerContinuous"/>
    </xf>
    <xf numFmtId="0" fontId="0" fillId="0" borderId="8" xfId="15" applyFont="1" applyFill="1" applyBorder="1" applyAlignment="1">
      <alignment horizontal="centerContinuous"/>
      <protection/>
    </xf>
    <xf numFmtId="0" fontId="0" fillId="0" borderId="12" xfId="15" applyFont="1" applyBorder="1" applyAlignment="1">
      <alignment horizontal="centerContinuous"/>
      <protection/>
    </xf>
    <xf numFmtId="0" fontId="1" fillId="0" borderId="13" xfId="15" applyFont="1" applyFill="1" applyBorder="1" applyAlignment="1">
      <alignment horizontal="centerContinuous"/>
      <protection/>
    </xf>
    <xf numFmtId="0" fontId="0" fillId="0" borderId="2" xfId="15" applyFont="1" applyBorder="1" applyAlignment="1">
      <alignment horizontal="centerContinuous"/>
      <protection/>
    </xf>
    <xf numFmtId="0" fontId="1" fillId="0" borderId="13" xfId="15" applyFont="1" applyBorder="1" applyAlignment="1">
      <alignment horizontal="centerContinuous"/>
      <protection/>
    </xf>
    <xf numFmtId="9" fontId="0" fillId="0" borderId="0" xfId="15" applyNumberFormat="1" applyFont="1" applyAlignment="1">
      <alignment horizontal="right"/>
      <protection/>
    </xf>
    <xf numFmtId="9" fontId="0" fillId="0" borderId="0" xfId="15" applyNumberFormat="1" applyFont="1" applyFill="1" applyAlignment="1">
      <alignment horizontal="right"/>
      <protection/>
    </xf>
    <xf numFmtId="9" fontId="0" fillId="0" borderId="12" xfId="15" applyNumberFormat="1" applyFont="1" applyBorder="1" applyAlignment="1">
      <alignment horizontal="centerContinuous"/>
      <protection/>
    </xf>
    <xf numFmtId="9" fontId="0" fillId="0" borderId="2" xfId="15" applyNumberFormat="1" applyFont="1" applyBorder="1" applyAlignment="1">
      <alignment horizontal="centerContinuous"/>
      <protection/>
    </xf>
    <xf numFmtId="9" fontId="0" fillId="0" borderId="2" xfId="15" applyNumberFormat="1" applyFont="1" applyBorder="1" applyAlignment="1">
      <alignment horizontal="right"/>
      <protection/>
    </xf>
    <xf numFmtId="9" fontId="3" fillId="0" borderId="6" xfId="15" applyNumberFormat="1" applyFont="1" applyBorder="1" applyAlignment="1">
      <alignment horizontal="right"/>
      <protection/>
    </xf>
    <xf numFmtId="9" fontId="2" fillId="0" borderId="2" xfId="17" applyNumberFormat="1" applyFont="1" applyBorder="1" applyAlignment="1">
      <alignment horizontal="right"/>
    </xf>
    <xf numFmtId="9" fontId="3" fillId="0" borderId="6" xfId="17" applyNumberFormat="1" applyFont="1" applyBorder="1" applyAlignment="1">
      <alignment/>
    </xf>
    <xf numFmtId="9" fontId="2" fillId="0" borderId="2" xfId="15" applyNumberFormat="1" applyFont="1" applyBorder="1" applyAlignment="1">
      <alignment horizontal="right"/>
      <protection/>
    </xf>
    <xf numFmtId="9" fontId="0" fillId="0" borderId="0" xfId="15" applyNumberFormat="1" applyFont="1">
      <alignment/>
      <protection/>
    </xf>
    <xf numFmtId="9" fontId="9" fillId="0" borderId="0" xfId="15" applyNumberFormat="1" applyFont="1">
      <alignment/>
      <protection/>
    </xf>
    <xf numFmtId="9" fontId="1" fillId="0" borderId="0" xfId="15" applyNumberFormat="1" applyFont="1">
      <alignment/>
      <protection/>
    </xf>
    <xf numFmtId="9" fontId="0" fillId="0" borderId="1" xfId="15" applyNumberFormat="1" applyFont="1" applyBorder="1">
      <alignment/>
      <protection/>
    </xf>
    <xf numFmtId="9" fontId="0" fillId="0" borderId="3" xfId="15" applyNumberFormat="1" applyFont="1" applyBorder="1">
      <alignment/>
      <protection/>
    </xf>
    <xf numFmtId="9" fontId="1" fillId="0" borderId="7" xfId="15" applyNumberFormat="1" applyFont="1" applyBorder="1" applyAlignment="1">
      <alignment horizontal="right"/>
      <protection/>
    </xf>
    <xf numFmtId="9" fontId="0" fillId="0" borderId="2" xfId="15" applyNumberFormat="1" applyFont="1" applyBorder="1">
      <alignment/>
      <protection/>
    </xf>
    <xf numFmtId="9" fontId="1" fillId="0" borderId="6" xfId="17" applyNumberFormat="1" applyFont="1" applyBorder="1" applyAlignment="1">
      <alignment/>
    </xf>
    <xf numFmtId="9" fontId="1" fillId="0" borderId="7" xfId="17" applyNumberFormat="1" applyFont="1" applyBorder="1" applyAlignment="1">
      <alignment/>
    </xf>
    <xf numFmtId="9" fontId="0" fillId="0" borderId="12" xfId="15" applyNumberFormat="1" applyFont="1" applyBorder="1">
      <alignment/>
      <protection/>
    </xf>
    <xf numFmtId="9" fontId="1" fillId="0" borderId="14" xfId="15" applyNumberFormat="1" applyFont="1" applyBorder="1">
      <alignment/>
      <protection/>
    </xf>
    <xf numFmtId="0" fontId="1" fillId="0" borderId="0" xfId="15" applyFont="1" applyAlignment="1">
      <alignment horizontal="right"/>
      <protection/>
    </xf>
    <xf numFmtId="0" fontId="10" fillId="0" borderId="0" xfId="15" applyFont="1" applyAlignment="1">
      <alignment horizontal="left"/>
      <protection/>
    </xf>
    <xf numFmtId="0" fontId="11" fillId="0" borderId="0" xfId="15" applyFont="1" applyBorder="1" applyAlignment="1">
      <alignment horizontal="left"/>
      <protection/>
    </xf>
    <xf numFmtId="0" fontId="9" fillId="0" borderId="0" xfId="15" applyFont="1">
      <alignment/>
      <protection/>
    </xf>
    <xf numFmtId="0" fontId="1" fillId="0" borderId="13" xfId="15" applyFont="1" applyBorder="1" applyAlignment="1">
      <alignment horizontal="right"/>
      <protection/>
    </xf>
    <xf numFmtId="0" fontId="0" fillId="0" borderId="0" xfId="15" applyFont="1" applyBorder="1" applyAlignment="1">
      <alignment horizontal="center"/>
      <protection/>
    </xf>
    <xf numFmtId="4" fontId="0" fillId="0" borderId="0" xfId="15" applyNumberFormat="1" applyFont="1" applyAlignment="1">
      <alignment horizontal="center"/>
      <protection/>
    </xf>
    <xf numFmtId="4" fontId="1" fillId="0" borderId="0" xfId="15" applyNumberFormat="1" applyFont="1">
      <alignment/>
      <protection/>
    </xf>
    <xf numFmtId="3" fontId="0" fillId="0" borderId="0" xfId="20" applyNumberFormat="1" applyFont="1" applyBorder="1" applyAlignment="1">
      <alignment horizontal="right"/>
    </xf>
    <xf numFmtId="0" fontId="0" fillId="0" borderId="12" xfId="15" applyFont="1" applyBorder="1">
      <alignment/>
      <protection/>
    </xf>
    <xf numFmtId="3" fontId="1" fillId="0" borderId="2" xfId="20" applyNumberFormat="1" applyFont="1" applyBorder="1" applyAlignment="1">
      <alignment/>
    </xf>
    <xf numFmtId="4" fontId="0" fillId="0" borderId="0" xfId="15" applyNumberFormat="1" applyFont="1" applyAlignment="1">
      <alignment horizontal="right"/>
      <protection/>
    </xf>
    <xf numFmtId="0" fontId="0" fillId="0" borderId="15" xfId="15" applyFont="1" applyBorder="1">
      <alignment/>
      <protection/>
    </xf>
    <xf numFmtId="4" fontId="0" fillId="0" borderId="16" xfId="15" applyNumberFormat="1" applyFont="1" applyBorder="1">
      <alignment/>
      <protection/>
    </xf>
    <xf numFmtId="3" fontId="0" fillId="0" borderId="0" xfId="20" applyNumberFormat="1" applyFont="1" applyFill="1" applyBorder="1" applyAlignment="1">
      <alignment/>
    </xf>
    <xf numFmtId="3" fontId="0" fillId="2" borderId="2" xfId="15" applyNumberFormat="1" applyFont="1" applyFill="1" applyBorder="1">
      <alignment/>
      <protection/>
    </xf>
    <xf numFmtId="3" fontId="1" fillId="2" borderId="6" xfId="20" applyNumberFormat="1" applyFont="1" applyFill="1" applyBorder="1" applyAlignment="1">
      <alignment/>
    </xf>
    <xf numFmtId="0" fontId="0" fillId="2" borderId="0" xfId="15" applyFont="1" applyFill="1">
      <alignment/>
      <protection/>
    </xf>
    <xf numFmtId="0" fontId="0" fillId="2" borderId="8" xfId="15" applyFont="1" applyFill="1" applyBorder="1">
      <alignment/>
      <protection/>
    </xf>
    <xf numFmtId="3" fontId="1" fillId="2" borderId="6" xfId="15" applyNumberFormat="1" applyFont="1" applyFill="1" applyBorder="1">
      <alignment/>
      <protection/>
    </xf>
    <xf numFmtId="0" fontId="0" fillId="2" borderId="2" xfId="15" applyFont="1" applyFill="1" applyBorder="1">
      <alignment/>
      <protection/>
    </xf>
    <xf numFmtId="3" fontId="1" fillId="2" borderId="4" xfId="20" applyNumberFormat="1" applyFont="1" applyFill="1" applyBorder="1" applyAlignment="1">
      <alignment/>
    </xf>
    <xf numFmtId="3" fontId="0" fillId="2" borderId="13" xfId="15" applyNumberFormat="1" applyFont="1" applyFill="1" applyBorder="1">
      <alignment/>
      <protection/>
    </xf>
    <xf numFmtId="3" fontId="1" fillId="2" borderId="4" xfId="15" applyNumberFormat="1" applyFont="1" applyFill="1" applyBorder="1">
      <alignment/>
      <protection/>
    </xf>
    <xf numFmtId="3" fontId="1" fillId="2" borderId="14" xfId="15" applyNumberFormat="1" applyFont="1" applyFill="1" applyBorder="1">
      <alignment/>
      <protection/>
    </xf>
    <xf numFmtId="3" fontId="1" fillId="2" borderId="1" xfId="20" applyNumberFormat="1" applyFont="1" applyFill="1" applyBorder="1" applyAlignment="1">
      <alignment horizontal="right"/>
    </xf>
    <xf numFmtId="3" fontId="1" fillId="2" borderId="2" xfId="20" applyNumberFormat="1" applyFont="1" applyFill="1" applyBorder="1" applyAlignment="1">
      <alignment horizontal="center"/>
    </xf>
    <xf numFmtId="0" fontId="1" fillId="2" borderId="7" xfId="15" applyFont="1" applyFill="1" applyBorder="1" applyAlignment="1">
      <alignment horizontal="center"/>
      <protection/>
    </xf>
    <xf numFmtId="0" fontId="13" fillId="3" borderId="0" xfId="15" applyFont="1" applyFill="1" applyBorder="1" applyAlignment="1">
      <alignment horizontal="left"/>
      <protection/>
    </xf>
    <xf numFmtId="0" fontId="13" fillId="0" borderId="0" xfId="15" applyFont="1" applyFill="1" applyBorder="1" applyAlignment="1">
      <alignment horizontal="left"/>
      <protection/>
    </xf>
    <xf numFmtId="0" fontId="14" fillId="0" borderId="0" xfId="15" applyFont="1" applyFill="1">
      <alignment/>
      <protection/>
    </xf>
    <xf numFmtId="0" fontId="13" fillId="3" borderId="0" xfId="15" applyFont="1" applyFill="1">
      <alignment/>
      <protection/>
    </xf>
    <xf numFmtId="0" fontId="13" fillId="0" borderId="0" xfId="15" applyFont="1" applyFill="1">
      <alignment/>
      <protection/>
    </xf>
    <xf numFmtId="0" fontId="15" fillId="0" borderId="0" xfId="15" applyFont="1" applyFill="1" applyBorder="1" applyAlignment="1">
      <alignment horizontal="left"/>
      <protection/>
    </xf>
    <xf numFmtId="3" fontId="13" fillId="0" borderId="13" xfId="20" applyNumberFormat="1" applyFont="1" applyFill="1" applyBorder="1" applyAlignment="1">
      <alignment horizontal="right"/>
    </xf>
    <xf numFmtId="0" fontId="14" fillId="0" borderId="0" xfId="15" applyFont="1" applyAlignment="1">
      <alignment horizontal="left"/>
      <protection/>
    </xf>
    <xf numFmtId="3" fontId="1" fillId="0" borderId="4" xfId="20" applyNumberFormat="1" applyFont="1" applyBorder="1" applyAlignment="1">
      <alignment/>
    </xf>
    <xf numFmtId="0" fontId="0" fillId="0" borderId="13" xfId="15" applyFont="1" applyBorder="1">
      <alignment/>
      <protection/>
    </xf>
    <xf numFmtId="3" fontId="0" fillId="0" borderId="13" xfId="20" applyNumberFormat="1" applyFont="1" applyBorder="1" applyAlignment="1">
      <alignment/>
    </xf>
    <xf numFmtId="3" fontId="1" fillId="0" borderId="13" xfId="15" applyNumberFormat="1" applyFont="1" applyBorder="1">
      <alignment/>
      <protection/>
    </xf>
    <xf numFmtId="3" fontId="0" fillId="0" borderId="13" xfId="15" applyNumberFormat="1" applyFont="1" applyBorder="1">
      <alignment/>
      <protection/>
    </xf>
    <xf numFmtId="3" fontId="1" fillId="0" borderId="13" xfId="20" applyNumberFormat="1" applyFont="1" applyBorder="1" applyAlignment="1">
      <alignment/>
    </xf>
    <xf numFmtId="3" fontId="1" fillId="0" borderId="17" xfId="15" applyNumberFormat="1" applyFont="1" applyBorder="1">
      <alignment/>
      <protection/>
    </xf>
    <xf numFmtId="167" fontId="13" fillId="0" borderId="11" xfId="16" applyNumberFormat="1" applyFont="1" applyFill="1" applyBorder="1">
      <alignment/>
      <protection/>
    </xf>
    <xf numFmtId="3" fontId="13" fillId="3" borderId="13" xfId="20" applyNumberFormat="1" applyFont="1" applyFill="1" applyBorder="1" applyAlignment="1">
      <alignment horizontal="right"/>
    </xf>
    <xf numFmtId="167" fontId="13" fillId="0" borderId="13" xfId="15" applyNumberFormat="1" applyFont="1" applyFill="1" applyBorder="1" applyAlignment="1">
      <alignment horizontal="right"/>
      <protection/>
    </xf>
    <xf numFmtId="3" fontId="13" fillId="3" borderId="13" xfId="15" applyNumberFormat="1" applyFont="1" applyFill="1" applyBorder="1" applyAlignment="1">
      <alignment horizontal="right"/>
      <protection/>
    </xf>
    <xf numFmtId="3" fontId="13" fillId="0" borderId="13" xfId="15" applyNumberFormat="1" applyFont="1" applyFill="1" applyBorder="1" applyAlignment="1">
      <alignment horizontal="right"/>
      <protection/>
    </xf>
    <xf numFmtId="3" fontId="15" fillId="0" borderId="13" xfId="20" applyNumberFormat="1" applyFont="1" applyFill="1" applyBorder="1" applyAlignment="1">
      <alignment horizontal="right"/>
    </xf>
    <xf numFmtId="9" fontId="2" fillId="0" borderId="6" xfId="17" applyNumberFormat="1" applyFont="1" applyBorder="1" applyAlignment="1">
      <alignment horizontal="right"/>
    </xf>
    <xf numFmtId="3" fontId="0" fillId="3" borderId="0" xfId="20" applyNumberFormat="1" applyFont="1" applyFill="1" applyBorder="1" applyAlignment="1">
      <alignment horizontal="right"/>
    </xf>
    <xf numFmtId="9" fontId="2" fillId="3" borderId="2" xfId="17" applyNumberFormat="1" applyFont="1" applyFill="1" applyBorder="1" applyAlignment="1">
      <alignment horizontal="right"/>
    </xf>
    <xf numFmtId="3" fontId="0" fillId="3" borderId="0" xfId="15" applyNumberFormat="1" applyFont="1" applyFill="1">
      <alignment/>
      <protection/>
    </xf>
    <xf numFmtId="3" fontId="0" fillId="3" borderId="2" xfId="15" applyNumberFormat="1" applyFont="1" applyFill="1" applyBorder="1">
      <alignment/>
      <protection/>
    </xf>
    <xf numFmtId="9" fontId="0" fillId="3" borderId="2" xfId="15" applyNumberFormat="1" applyFont="1" applyFill="1" applyBorder="1">
      <alignment/>
      <protection/>
    </xf>
    <xf numFmtId="3" fontId="0" fillId="3" borderId="0" xfId="20" applyNumberFormat="1" applyFont="1" applyFill="1" applyBorder="1" applyAlignment="1">
      <alignment/>
    </xf>
    <xf numFmtId="0" fontId="0" fillId="3" borderId="0" xfId="15" applyFont="1" applyFill="1">
      <alignment/>
      <protection/>
    </xf>
    <xf numFmtId="9" fontId="0" fillId="3" borderId="0" xfId="15" applyNumberFormat="1" applyFont="1" applyFill="1">
      <alignment/>
      <protection/>
    </xf>
    <xf numFmtId="0" fontId="0" fillId="3" borderId="0" xfId="15" applyFont="1" applyFill="1" applyBorder="1" applyAlignment="1">
      <alignment horizontal="left"/>
      <protection/>
    </xf>
    <xf numFmtId="3" fontId="0" fillId="3" borderId="13" xfId="20" applyNumberFormat="1" applyFont="1" applyFill="1" applyBorder="1" applyAlignment="1">
      <alignment/>
    </xf>
    <xf numFmtId="0" fontId="0" fillId="3" borderId="0" xfId="15" applyFont="1" applyFill="1" applyBorder="1">
      <alignment/>
      <protection/>
    </xf>
    <xf numFmtId="3" fontId="0" fillId="3" borderId="13" xfId="15" applyNumberFormat="1" applyFont="1" applyFill="1" applyBorder="1">
      <alignment/>
      <protection/>
    </xf>
    <xf numFmtId="3" fontId="0" fillId="0" borderId="11" xfId="20" applyNumberFormat="1" applyFont="1" applyBorder="1" applyAlignment="1">
      <alignment/>
    </xf>
    <xf numFmtId="3" fontId="0" fillId="0" borderId="8" xfId="20" applyNumberFormat="1" applyFont="1" applyBorder="1" applyAlignment="1">
      <alignment/>
    </xf>
    <xf numFmtId="0" fontId="0" fillId="2" borderId="1" xfId="15" applyFont="1" applyFill="1" applyBorder="1">
      <alignment/>
      <protection/>
    </xf>
    <xf numFmtId="0" fontId="0" fillId="2" borderId="3" xfId="15" applyFont="1" applyFill="1" applyBorder="1">
      <alignment/>
      <protection/>
    </xf>
    <xf numFmtId="3" fontId="16" fillId="0" borderId="0" xfId="20" applyNumberFormat="1" applyFont="1" applyBorder="1" applyAlignment="1">
      <alignment horizontal="right"/>
    </xf>
    <xf numFmtId="9" fontId="17" fillId="0" borderId="2" xfId="17" applyNumberFormat="1" applyFont="1" applyBorder="1" applyAlignment="1">
      <alignment horizontal="right"/>
    </xf>
    <xf numFmtId="3" fontId="16" fillId="0" borderId="0" xfId="15" applyNumberFormat="1" applyFont="1">
      <alignment/>
      <protection/>
    </xf>
    <xf numFmtId="3" fontId="16" fillId="0" borderId="2" xfId="15" applyNumberFormat="1" applyFont="1" applyBorder="1">
      <alignment/>
      <protection/>
    </xf>
    <xf numFmtId="3" fontId="16" fillId="2" borderId="2" xfId="15" applyNumberFormat="1" applyFont="1" applyFill="1" applyBorder="1">
      <alignment/>
      <protection/>
    </xf>
    <xf numFmtId="9" fontId="16" fillId="0" borderId="2" xfId="15" applyNumberFormat="1" applyFont="1" applyBorder="1">
      <alignment/>
      <protection/>
    </xf>
    <xf numFmtId="9" fontId="2" fillId="0" borderId="12" xfId="15" applyNumberFormat="1" applyFont="1" applyBorder="1">
      <alignment/>
      <protection/>
    </xf>
    <xf numFmtId="9" fontId="2" fillId="0" borderId="12" xfId="15" applyNumberFormat="1" applyFont="1" applyBorder="1" applyAlignment="1">
      <alignment horizontal="right"/>
      <protection/>
    </xf>
    <xf numFmtId="9" fontId="3" fillId="0" borderId="2" xfId="15" applyNumberFormat="1" applyFont="1" applyBorder="1">
      <alignment/>
      <protection/>
    </xf>
    <xf numFmtId="3" fontId="0" fillId="3" borderId="0" xfId="15" applyNumberFormat="1" applyFont="1" applyFill="1" applyBorder="1">
      <alignment/>
      <protection/>
    </xf>
    <xf numFmtId="3" fontId="16" fillId="0" borderId="0" xfId="15" applyNumberFormat="1" applyFont="1" applyBorder="1">
      <alignment/>
      <protection/>
    </xf>
    <xf numFmtId="0" fontId="0" fillId="0" borderId="11" xfId="15" applyFont="1" applyBorder="1">
      <alignment/>
      <protection/>
    </xf>
    <xf numFmtId="3" fontId="0" fillId="0" borderId="13" xfId="15" applyNumberFormat="1" applyFont="1" applyBorder="1">
      <alignment/>
      <protection/>
    </xf>
    <xf numFmtId="3" fontId="16" fillId="0" borderId="13" xfId="15" applyNumberFormat="1" applyFont="1" applyBorder="1">
      <alignment/>
      <protection/>
    </xf>
    <xf numFmtId="3" fontId="0" fillId="0" borderId="13" xfId="20" applyNumberFormat="1" applyFont="1" applyBorder="1" applyAlignment="1">
      <alignment/>
    </xf>
    <xf numFmtId="3" fontId="1" fillId="2" borderId="1" xfId="15" applyNumberFormat="1" applyFont="1" applyFill="1" applyBorder="1">
      <alignment/>
      <protection/>
    </xf>
    <xf numFmtId="3" fontId="1" fillId="0" borderId="1" xfId="15" applyNumberFormat="1" applyFont="1" applyBorder="1">
      <alignment/>
      <protection/>
    </xf>
    <xf numFmtId="9" fontId="1" fillId="0" borderId="3" xfId="15" applyNumberFormat="1" applyFont="1" applyBorder="1">
      <alignment/>
      <protection/>
    </xf>
    <xf numFmtId="9" fontId="0" fillId="0" borderId="7" xfId="15" applyNumberFormat="1" applyFont="1" applyBorder="1">
      <alignment/>
      <protection/>
    </xf>
    <xf numFmtId="0" fontId="0" fillId="2" borderId="18" xfId="15" applyFont="1" applyFill="1" applyBorder="1">
      <alignment/>
      <protection/>
    </xf>
    <xf numFmtId="3" fontId="0" fillId="0" borderId="2" xfId="15" applyNumberFormat="1" applyFont="1" applyFill="1" applyBorder="1">
      <alignment/>
      <protection/>
    </xf>
    <xf numFmtId="3" fontId="16" fillId="0" borderId="2" xfId="15" applyNumberFormat="1" applyFont="1" applyFill="1" applyBorder="1">
      <alignment/>
      <protection/>
    </xf>
    <xf numFmtId="3" fontId="1" fillId="0" borderId="6" xfId="15" applyNumberFormat="1" applyFont="1" applyFill="1" applyBorder="1">
      <alignment/>
      <protection/>
    </xf>
    <xf numFmtId="4" fontId="0" fillId="0" borderId="0" xfId="15" applyNumberFormat="1" applyFont="1" applyBorder="1">
      <alignment/>
      <protection/>
    </xf>
    <xf numFmtId="3" fontId="0" fillId="4" borderId="0" xfId="15" applyNumberFormat="1" applyFont="1" applyFill="1">
      <alignment/>
      <protection/>
    </xf>
    <xf numFmtId="3" fontId="0" fillId="4" borderId="2" xfId="15" applyNumberFormat="1" applyFont="1" applyFill="1" applyBorder="1">
      <alignment/>
      <protection/>
    </xf>
    <xf numFmtId="0" fontId="19" fillId="0" borderId="0" xfId="0" applyFont="1" applyAlignment="1">
      <alignment/>
    </xf>
    <xf numFmtId="3" fontId="19" fillId="0" borderId="0" xfId="0" applyNumberFormat="1" applyFont="1" applyAlignment="1">
      <alignment/>
    </xf>
    <xf numFmtId="9" fontId="0" fillId="0" borderId="2" xfId="15" applyNumberFormat="1" applyFont="1" applyFill="1" applyBorder="1">
      <alignment/>
      <protection/>
    </xf>
  </cellXfs>
  <cellStyles count="9">
    <cellStyle name="Normal" xfId="0"/>
    <cellStyle name="Normal_1995 Sammanfattning" xfId="15"/>
    <cellStyle name="Normal_kostnader" xfId="16"/>
    <cellStyle name="Percent" xfId="17"/>
    <cellStyle name="Comma" xfId="18"/>
    <cellStyle name="Comma [0]" xfId="19"/>
    <cellStyle name="Tusental_1995 Sammanfattning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Totala kostnader per verksamhetsområden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Diagram!$B$2</c:f>
              <c:strCache>
                <c:ptCount val="1"/>
                <c:pt idx="0">
                  <c:v>Kostnader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Diagram!$A$3:$A$8</c:f>
              <c:strCache/>
            </c:strRef>
          </c:cat>
          <c:val>
            <c:numRef>
              <c:f>Diagram!$B$3:$B$8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1</xdr:row>
      <xdr:rowOff>66675</xdr:rowOff>
    </xdr:from>
    <xdr:to>
      <xdr:col>1</xdr:col>
      <xdr:colOff>381000</xdr:colOff>
      <xdr:row>6</xdr:row>
      <xdr:rowOff>28575</xdr:rowOff>
    </xdr:to>
    <xdr:sp>
      <xdr:nvSpPr>
        <xdr:cNvPr id="1" name="TextBox 7"/>
        <xdr:cNvSpPr txBox="1">
          <a:spLocks noChangeArrowheads="1"/>
        </xdr:cNvSpPr>
      </xdr:nvSpPr>
      <xdr:spPr>
        <a:xfrm>
          <a:off x="381000" y="228600"/>
          <a:ext cx="1914525" cy="771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Kostnader fördelade på program. Administrativa kostnader och lönekostnader är ej fördelade.
</a:t>
          </a:r>
        </a:p>
      </xdr:txBody>
    </xdr:sp>
    <xdr:clientData/>
  </xdr:twoCellAnchor>
  <xdr:twoCellAnchor>
    <xdr:from>
      <xdr:col>0</xdr:col>
      <xdr:colOff>1171575</xdr:colOff>
      <xdr:row>6</xdr:row>
      <xdr:rowOff>28575</xdr:rowOff>
    </xdr:from>
    <xdr:to>
      <xdr:col>1</xdr:col>
      <xdr:colOff>523875</xdr:colOff>
      <xdr:row>13</xdr:row>
      <xdr:rowOff>104775</xdr:rowOff>
    </xdr:to>
    <xdr:sp>
      <xdr:nvSpPr>
        <xdr:cNvPr id="2" name="Line 8"/>
        <xdr:cNvSpPr>
          <a:spLocks/>
        </xdr:cNvSpPr>
      </xdr:nvSpPr>
      <xdr:spPr>
        <a:xfrm>
          <a:off x="1171575" y="1000125"/>
          <a:ext cx="1266825" cy="1343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85725</xdr:colOff>
      <xdr:row>2</xdr:row>
      <xdr:rowOff>57150</xdr:rowOff>
    </xdr:from>
    <xdr:to>
      <xdr:col>7</xdr:col>
      <xdr:colOff>0</xdr:colOff>
      <xdr:row>9</xdr:row>
      <xdr:rowOff>76200</xdr:rowOff>
    </xdr:to>
    <xdr:sp>
      <xdr:nvSpPr>
        <xdr:cNvPr id="3" name="TextBox 9"/>
        <xdr:cNvSpPr txBox="1">
          <a:spLocks noChangeArrowheads="1"/>
        </xdr:cNvSpPr>
      </xdr:nvSpPr>
      <xdr:spPr>
        <a:xfrm>
          <a:off x="3057525" y="381000"/>
          <a:ext cx="1476375" cy="1152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DL=direkta lönekostnader fördelade på program.
Adm=Administrativa kostnader fördelade på program. Innefattar lön till administrativ personal och kontorskostnader.</a:t>
          </a:r>
        </a:p>
      </xdr:txBody>
    </xdr:sp>
    <xdr:clientData/>
  </xdr:twoCellAnchor>
  <xdr:twoCellAnchor>
    <xdr:from>
      <xdr:col>5</xdr:col>
      <xdr:colOff>19050</xdr:colOff>
      <xdr:row>9</xdr:row>
      <xdr:rowOff>47625</xdr:rowOff>
    </xdr:from>
    <xdr:to>
      <xdr:col>5</xdr:col>
      <xdr:colOff>209550</xdr:colOff>
      <xdr:row>13</xdr:row>
      <xdr:rowOff>95250</xdr:rowOff>
    </xdr:to>
    <xdr:sp>
      <xdr:nvSpPr>
        <xdr:cNvPr id="4" name="Line 11"/>
        <xdr:cNvSpPr>
          <a:spLocks/>
        </xdr:cNvSpPr>
      </xdr:nvSpPr>
      <xdr:spPr>
        <a:xfrm flipH="1">
          <a:off x="3829050" y="1504950"/>
          <a:ext cx="1905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85725</xdr:colOff>
      <xdr:row>1</xdr:row>
      <xdr:rowOff>152400</xdr:rowOff>
    </xdr:from>
    <xdr:to>
      <xdr:col>10</xdr:col>
      <xdr:colOff>381000</xdr:colOff>
      <xdr:row>5</xdr:row>
      <xdr:rowOff>142875</xdr:rowOff>
    </xdr:to>
    <xdr:sp>
      <xdr:nvSpPr>
        <xdr:cNvPr id="5" name="TextBox 12"/>
        <xdr:cNvSpPr txBox="1">
          <a:spLocks noChangeArrowheads="1"/>
        </xdr:cNvSpPr>
      </xdr:nvSpPr>
      <xdr:spPr>
        <a:xfrm>
          <a:off x="4619625" y="314325"/>
          <a:ext cx="1704975" cy="63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Direkta kostnader + direkta lönekostnader + administrativa kostnader fördelade på progam.</a:t>
          </a:r>
        </a:p>
      </xdr:txBody>
    </xdr:sp>
    <xdr:clientData/>
  </xdr:twoCellAnchor>
  <xdr:twoCellAnchor>
    <xdr:from>
      <xdr:col>8</xdr:col>
      <xdr:colOff>200025</xdr:colOff>
      <xdr:row>6</xdr:row>
      <xdr:rowOff>38100</xdr:rowOff>
    </xdr:from>
    <xdr:to>
      <xdr:col>9</xdr:col>
      <xdr:colOff>47625</xdr:colOff>
      <xdr:row>12</xdr:row>
      <xdr:rowOff>123825</xdr:rowOff>
    </xdr:to>
    <xdr:sp>
      <xdr:nvSpPr>
        <xdr:cNvPr id="6" name="Line 13"/>
        <xdr:cNvSpPr>
          <a:spLocks/>
        </xdr:cNvSpPr>
      </xdr:nvSpPr>
      <xdr:spPr>
        <a:xfrm flipH="1">
          <a:off x="5095875" y="1009650"/>
          <a:ext cx="304800" cy="119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8</xdr:row>
      <xdr:rowOff>114300</xdr:rowOff>
    </xdr:from>
    <xdr:to>
      <xdr:col>8</xdr:col>
      <xdr:colOff>419100</xdr:colOff>
      <xdr:row>26</xdr:row>
      <xdr:rowOff>9525</xdr:rowOff>
    </xdr:to>
    <xdr:graphicFrame>
      <xdr:nvGraphicFramePr>
        <xdr:cNvPr id="1" name="Chart 1"/>
        <xdr:cNvGraphicFramePr/>
      </xdr:nvGraphicFramePr>
      <xdr:xfrm>
        <a:off x="1943100" y="1343025"/>
        <a:ext cx="386715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konomi%202005\Budgetuppf&#246;ljning\PRO20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konomi%202005\Budgetuppf&#246;ljning\Tertial%201\Tidrapporter%202005%20tert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spcs"/>
      <sheetName val="januari"/>
      <sheetName val="02spcs"/>
      <sheetName val="februari"/>
      <sheetName val="03spcs"/>
      <sheetName val="mars"/>
      <sheetName val="04spcs"/>
      <sheetName val="april"/>
      <sheetName val="05spcs"/>
      <sheetName val="maj"/>
      <sheetName val="06spcs"/>
      <sheetName val="juni"/>
      <sheetName val="07spcs"/>
      <sheetName val="juli"/>
      <sheetName val="08spcs"/>
      <sheetName val="augusti"/>
      <sheetName val="08spcsny"/>
      <sheetName val="augustiny"/>
      <sheetName val="Sammanfattning 2005"/>
    </sheetNames>
    <sheetDataSet>
      <sheetData sheetId="18">
        <row r="17">
          <cell r="D17">
            <v>401</v>
          </cell>
        </row>
        <row r="18">
          <cell r="D18">
            <v>18</v>
          </cell>
        </row>
        <row r="19">
          <cell r="D19">
            <v>386</v>
          </cell>
        </row>
        <row r="20">
          <cell r="D20">
            <v>47</v>
          </cell>
        </row>
        <row r="21">
          <cell r="D21">
            <v>247</v>
          </cell>
        </row>
        <row r="22">
          <cell r="D22">
            <v>26</v>
          </cell>
        </row>
        <row r="23">
          <cell r="D23">
            <v>371</v>
          </cell>
        </row>
        <row r="24">
          <cell r="D24">
            <v>47</v>
          </cell>
        </row>
        <row r="25">
          <cell r="D25">
            <v>92</v>
          </cell>
        </row>
        <row r="26">
          <cell r="D26">
            <v>2238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14</v>
          </cell>
        </row>
        <row r="30">
          <cell r="D30">
            <v>186</v>
          </cell>
        </row>
        <row r="31">
          <cell r="D31">
            <v>70</v>
          </cell>
        </row>
        <row r="32">
          <cell r="D32">
            <v>2</v>
          </cell>
        </row>
        <row r="33">
          <cell r="D33">
            <v>685</v>
          </cell>
        </row>
        <row r="34">
          <cell r="D34">
            <v>210</v>
          </cell>
        </row>
        <row r="35">
          <cell r="D35">
            <v>57</v>
          </cell>
        </row>
        <row r="36">
          <cell r="D36">
            <v>3025</v>
          </cell>
        </row>
        <row r="37">
          <cell r="D37">
            <v>-329</v>
          </cell>
        </row>
        <row r="38">
          <cell r="D38">
            <v>0</v>
          </cell>
        </row>
        <row r="39">
          <cell r="D39">
            <v>3</v>
          </cell>
        </row>
        <row r="40">
          <cell r="D40">
            <v>32</v>
          </cell>
        </row>
        <row r="41">
          <cell r="D41">
            <v>121</v>
          </cell>
        </row>
        <row r="42">
          <cell r="D42">
            <v>178</v>
          </cell>
        </row>
        <row r="43">
          <cell r="D43">
            <v>89</v>
          </cell>
        </row>
        <row r="44">
          <cell r="D44">
            <v>32</v>
          </cell>
        </row>
        <row r="45">
          <cell r="D45">
            <v>11</v>
          </cell>
        </row>
        <row r="46">
          <cell r="D46">
            <v>0</v>
          </cell>
        </row>
        <row r="47">
          <cell r="D47">
            <v>223</v>
          </cell>
        </row>
        <row r="50">
          <cell r="D50">
            <v>1825</v>
          </cell>
        </row>
        <row r="51">
          <cell r="D51">
            <v>0</v>
          </cell>
        </row>
        <row r="52">
          <cell r="D52">
            <v>205</v>
          </cell>
        </row>
        <row r="53">
          <cell r="D53">
            <v>89</v>
          </cell>
        </row>
        <row r="54">
          <cell r="D54">
            <v>6663</v>
          </cell>
        </row>
        <row r="55">
          <cell r="D55">
            <v>274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jänstefördelning (2)"/>
      <sheetName val="Anvisningar"/>
      <sheetName val="Pressek"/>
      <sheetName val="Utbildning"/>
      <sheetName val="Arbetsgrupper"/>
      <sheetName val="Samordnare"/>
      <sheetName val="Kampanj"/>
      <sheetName val="Blixtaktioner"/>
      <sheetName val="Marknadsansv"/>
      <sheetName val="Insamling"/>
      <sheetName val="Flykting"/>
      <sheetName val="Katarina"/>
      <sheetName val="Regionalt Göteborg"/>
      <sheetName val="Styrelsesekr"/>
      <sheetName val="Amnesty Press"/>
      <sheetName val="Generalsekr ass"/>
      <sheetName val="Sammanställning "/>
      <sheetName val="Sammans tjänster 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R95"/>
  <sheetViews>
    <sheetView showGridLines="0" tabSelected="1" workbookViewId="0" topLeftCell="A4">
      <selection activeCell="H9" sqref="H9"/>
    </sheetView>
  </sheetViews>
  <sheetFormatPr defaultColWidth="9.33203125" defaultRowHeight="12.75"/>
  <cols>
    <col min="1" max="1" width="33.5" style="16" customWidth="1"/>
    <col min="2" max="2" width="10.83203125" style="4" customWidth="1"/>
    <col min="3" max="3" width="7.66015625" style="4" customWidth="1"/>
    <col min="4" max="4" width="8.5" style="68" customWidth="1"/>
    <col min="5" max="5" width="6.16015625" style="3" customWidth="1"/>
    <col min="6" max="6" width="6.33203125" style="3" customWidth="1"/>
    <col min="7" max="8" width="6.33203125" style="4" customWidth="1"/>
    <col min="9" max="9" width="8" style="4" customWidth="1"/>
    <col min="10" max="10" width="10.33203125" style="4" customWidth="1"/>
    <col min="11" max="11" width="7.16015625" style="77" customWidth="1"/>
    <col min="12" max="13" width="7.83203125" style="4" customWidth="1"/>
    <col min="14" max="14" width="2.83203125" style="4" customWidth="1"/>
    <col min="15" max="15" width="9.16015625" style="6" bestFit="1" customWidth="1"/>
    <col min="16" max="16" width="6" style="6" customWidth="1"/>
    <col min="17" max="16384" width="12" style="4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spans="1:11" ht="20.25">
      <c r="A11" s="89" t="s">
        <v>79</v>
      </c>
      <c r="B11" s="1"/>
      <c r="C11" s="2"/>
      <c r="J11" s="5" t="s">
        <v>50</v>
      </c>
      <c r="K11" s="5"/>
    </row>
    <row r="12" spans="1:9" ht="15.75">
      <c r="A12" s="90" t="s">
        <v>0</v>
      </c>
      <c r="B12" s="2"/>
      <c r="C12" s="2"/>
      <c r="D12" s="69"/>
      <c r="E12" s="8"/>
      <c r="F12" s="8"/>
      <c r="G12" s="11"/>
      <c r="H12" s="11"/>
      <c r="I12" s="11"/>
    </row>
    <row r="13" spans="1:3" ht="12.75">
      <c r="A13" s="9" t="s">
        <v>47</v>
      </c>
      <c r="B13" s="10"/>
      <c r="C13" s="11"/>
    </row>
    <row r="14" spans="1:14" ht="15.75">
      <c r="A14" s="12"/>
      <c r="B14" s="62" t="s">
        <v>1</v>
      </c>
      <c r="C14" s="63"/>
      <c r="D14" s="70"/>
      <c r="E14" s="62" t="s">
        <v>2</v>
      </c>
      <c r="F14" s="64"/>
      <c r="G14" s="62" t="s">
        <v>2</v>
      </c>
      <c r="H14" s="64"/>
      <c r="I14" s="113" t="s">
        <v>3</v>
      </c>
      <c r="J14" s="13" t="s">
        <v>3</v>
      </c>
      <c r="K14" s="80"/>
      <c r="L14" s="14"/>
      <c r="M14" s="14"/>
      <c r="N14" s="14"/>
    </row>
    <row r="15" spans="1:15" ht="15.75">
      <c r="A15" s="12"/>
      <c r="B15" s="65" t="s">
        <v>4</v>
      </c>
      <c r="C15" s="19"/>
      <c r="D15" s="71"/>
      <c r="E15" s="65" t="s">
        <v>5</v>
      </c>
      <c r="F15" s="66"/>
      <c r="G15" s="65" t="s">
        <v>6</v>
      </c>
      <c r="H15" s="66"/>
      <c r="I15" s="114" t="s">
        <v>7</v>
      </c>
      <c r="J15" s="18" t="s">
        <v>7</v>
      </c>
      <c r="K15" s="81"/>
      <c r="L15" s="93" t="s">
        <v>8</v>
      </c>
      <c r="M15" s="93"/>
      <c r="N15" s="93"/>
      <c r="O15" s="94" t="s">
        <v>9</v>
      </c>
    </row>
    <row r="16" spans="2:17" ht="12.75">
      <c r="B16" s="92" t="s">
        <v>41</v>
      </c>
      <c r="C16" s="17" t="s">
        <v>7</v>
      </c>
      <c r="D16" s="72"/>
      <c r="E16" s="67" t="s">
        <v>78</v>
      </c>
      <c r="F16" s="66"/>
      <c r="G16" s="67" t="s">
        <v>88</v>
      </c>
      <c r="H16" s="66"/>
      <c r="I16" s="114" t="s">
        <v>10</v>
      </c>
      <c r="J16" s="18" t="s">
        <v>48</v>
      </c>
      <c r="K16" s="81"/>
      <c r="L16" s="93">
        <v>2005</v>
      </c>
      <c r="M16" s="19"/>
      <c r="N16" s="14"/>
      <c r="O16" s="93"/>
      <c r="P16" s="20"/>
      <c r="Q16" s="3"/>
    </row>
    <row r="17" spans="2:17" ht="13.5">
      <c r="B17" s="21">
        <v>2005</v>
      </c>
      <c r="C17" s="22">
        <v>2004</v>
      </c>
      <c r="D17" s="73" t="s">
        <v>11</v>
      </c>
      <c r="E17" s="23" t="s">
        <v>12</v>
      </c>
      <c r="F17" s="24" t="s">
        <v>13</v>
      </c>
      <c r="G17" s="23" t="s">
        <v>12</v>
      </c>
      <c r="H17" s="24" t="s">
        <v>13</v>
      </c>
      <c r="I17" s="115">
        <v>2005</v>
      </c>
      <c r="J17" s="25">
        <v>2004</v>
      </c>
      <c r="K17" s="82" t="s">
        <v>11</v>
      </c>
      <c r="L17" s="99" t="s">
        <v>12</v>
      </c>
      <c r="M17" s="3" t="s">
        <v>13</v>
      </c>
      <c r="N17" s="26"/>
      <c r="O17" s="99" t="s">
        <v>12</v>
      </c>
      <c r="P17" s="3" t="s">
        <v>13</v>
      </c>
      <c r="Q17" s="3"/>
    </row>
    <row r="18" spans="1:14" ht="12.75">
      <c r="A18" s="123" t="s">
        <v>75</v>
      </c>
      <c r="B18" s="131"/>
      <c r="C18" s="14"/>
      <c r="D18" s="160"/>
      <c r="E18" s="4"/>
      <c r="F18" s="15"/>
      <c r="H18" s="97"/>
      <c r="I18" s="108"/>
      <c r="J18" s="15"/>
      <c r="K18" s="83"/>
      <c r="L18" s="6"/>
      <c r="M18" s="6"/>
      <c r="N18" s="14"/>
    </row>
    <row r="19" spans="1:17" ht="12.75">
      <c r="A19" s="116" t="s">
        <v>51</v>
      </c>
      <c r="B19" s="132">
        <f>SUM('[1]Sammanfattning 2005'!$D$17)</f>
        <v>401</v>
      </c>
      <c r="C19" s="138"/>
      <c r="D19" s="139"/>
      <c r="E19" s="140">
        <f>L19/$L$66*$B$88</f>
        <v>367.5035971223022</v>
      </c>
      <c r="F19" s="141">
        <f>M19/$M$66*$B$90</f>
        <v>507.6560667432442</v>
      </c>
      <c r="G19" s="140"/>
      <c r="H19" s="141"/>
      <c r="I19" s="103">
        <f>B19+E19+F19</f>
        <v>1276.1596638655465</v>
      </c>
      <c r="J19" s="141"/>
      <c r="K19" s="142"/>
      <c r="L19" s="6">
        <v>1.15</v>
      </c>
      <c r="M19" s="6">
        <v>1.15</v>
      </c>
      <c r="N19" s="30"/>
      <c r="Q19" s="6"/>
    </row>
    <row r="20" spans="1:17" ht="12.75">
      <c r="A20" s="117" t="s">
        <v>19</v>
      </c>
      <c r="B20" s="122">
        <f>SUM('[1]Sammanfattning 2005'!$D$27)</f>
        <v>0</v>
      </c>
      <c r="C20" s="96"/>
      <c r="D20" s="74"/>
      <c r="E20" s="178">
        <f>L20/$L$66*$B$88</f>
        <v>159.7841726618705</v>
      </c>
      <c r="F20" s="179">
        <f>M20/$M$66*$B$90</f>
        <v>220.72002901880182</v>
      </c>
      <c r="G20" s="28"/>
      <c r="H20" s="29"/>
      <c r="I20" s="103">
        <f>B20+E20+F20</f>
        <v>380.50420168067234</v>
      </c>
      <c r="J20" s="174"/>
      <c r="K20" s="182"/>
      <c r="L20" s="6">
        <v>0.5</v>
      </c>
      <c r="M20" s="6">
        <v>0.5</v>
      </c>
      <c r="N20" s="30"/>
      <c r="Q20" s="6"/>
    </row>
    <row r="21" spans="1:17" ht="12.75">
      <c r="A21" s="116" t="s">
        <v>20</v>
      </c>
      <c r="B21" s="132">
        <f>SUM('[1]Sammanfattning 2005'!$D$30)</f>
        <v>186</v>
      </c>
      <c r="C21" s="138"/>
      <c r="D21" s="139"/>
      <c r="E21" s="140">
        <f>L21/$L$66*$B$88</f>
        <v>79.89208633093526</v>
      </c>
      <c r="F21" s="141">
        <f>M21/$M$66*$B$90</f>
        <v>110.36001450940091</v>
      </c>
      <c r="G21" s="140"/>
      <c r="H21" s="141"/>
      <c r="I21" s="103">
        <f>B21+E21+F21</f>
        <v>376.2521008403362</v>
      </c>
      <c r="J21" s="141"/>
      <c r="K21" s="142"/>
      <c r="L21" s="6">
        <v>0.25</v>
      </c>
      <c r="M21" s="6">
        <v>0.25</v>
      </c>
      <c r="N21" s="30"/>
      <c r="Q21" s="6"/>
    </row>
    <row r="22" spans="1:17" ht="12.75">
      <c r="A22" s="117" t="s">
        <v>76</v>
      </c>
      <c r="B22" s="122">
        <f>SUM('[1]Sammanfattning 2005'!$D$21)</f>
        <v>247</v>
      </c>
      <c r="C22" s="96"/>
      <c r="D22" s="74"/>
      <c r="E22" s="28">
        <f>L22/$L$66*$B$88</f>
        <v>319.568345323741</v>
      </c>
      <c r="F22" s="29">
        <f>M22/$M$66*$B$90</f>
        <v>441.44005803760365</v>
      </c>
      <c r="G22" s="28"/>
      <c r="H22" s="29"/>
      <c r="I22" s="103">
        <f>B22+E22+F22</f>
        <v>1008.0084033613447</v>
      </c>
      <c r="J22" s="174"/>
      <c r="K22" s="83"/>
      <c r="L22" s="6">
        <v>1</v>
      </c>
      <c r="M22" s="6">
        <v>1</v>
      </c>
      <c r="N22" s="30"/>
      <c r="Q22" s="6"/>
    </row>
    <row r="23" spans="1:17" ht="13.5">
      <c r="A23" s="22" t="s">
        <v>3</v>
      </c>
      <c r="B23" s="124">
        <f>SUM(B19:B22)</f>
        <v>834</v>
      </c>
      <c r="C23" s="31"/>
      <c r="D23" s="75"/>
      <c r="E23" s="31">
        <f aca="true" t="shared" si="0" ref="E23:J23">SUM(E19:E22)</f>
        <v>926.748201438849</v>
      </c>
      <c r="F23" s="32">
        <f t="shared" si="0"/>
        <v>1280.1761683090506</v>
      </c>
      <c r="G23" s="31">
        <f t="shared" si="0"/>
        <v>0</v>
      </c>
      <c r="H23" s="32">
        <f t="shared" si="0"/>
        <v>0</v>
      </c>
      <c r="I23" s="104">
        <f t="shared" si="0"/>
        <v>3040.9243697478996</v>
      </c>
      <c r="J23" s="32">
        <f t="shared" si="0"/>
        <v>0</v>
      </c>
      <c r="K23" s="84">
        <v>1.03</v>
      </c>
      <c r="L23" s="95"/>
      <c r="M23" s="95"/>
      <c r="N23" s="34"/>
      <c r="O23" s="95"/>
      <c r="P23" s="95"/>
      <c r="Q23" s="6"/>
    </row>
    <row r="24" spans="2:17" ht="12.75">
      <c r="B24" s="125"/>
      <c r="C24" s="14"/>
      <c r="D24" s="76"/>
      <c r="E24" s="28"/>
      <c r="F24" s="28"/>
      <c r="G24" s="165"/>
      <c r="H24" s="15"/>
      <c r="I24" s="105"/>
      <c r="J24" s="28"/>
      <c r="L24" s="6"/>
      <c r="M24" s="6"/>
      <c r="Q24" s="6"/>
    </row>
    <row r="25" spans="1:17" ht="12.75">
      <c r="A25" s="118" t="s">
        <v>77</v>
      </c>
      <c r="B25" s="133"/>
      <c r="C25" s="14"/>
      <c r="D25" s="76"/>
      <c r="E25" s="28"/>
      <c r="F25" s="28"/>
      <c r="G25" s="125"/>
      <c r="H25" s="15"/>
      <c r="I25" s="105"/>
      <c r="J25" s="28"/>
      <c r="L25" s="6"/>
      <c r="M25" s="6"/>
      <c r="Q25" s="6"/>
    </row>
    <row r="26" spans="1:17" ht="12.75">
      <c r="A26" s="116" t="s">
        <v>52</v>
      </c>
      <c r="B26" s="132">
        <f>SUM('[1]Sammanfattning 2005'!$D$19)</f>
        <v>386</v>
      </c>
      <c r="C26" s="138"/>
      <c r="D26" s="139"/>
      <c r="E26" s="140">
        <f aca="true" t="shared" si="1" ref="E26:E32">L26/$L$66*$B$88</f>
        <v>162.97985611510794</v>
      </c>
      <c r="F26" s="163">
        <f aca="true" t="shared" si="2" ref="F26:F32">M26/$M$66*$B$90</f>
        <v>225.13442959917788</v>
      </c>
      <c r="G26" s="149"/>
      <c r="H26" s="141"/>
      <c r="I26" s="103">
        <f aca="true" t="shared" si="3" ref="I26:I32">B26+E26+F26</f>
        <v>774.1142857142859</v>
      </c>
      <c r="J26" s="141"/>
      <c r="K26" s="142"/>
      <c r="L26" s="6">
        <v>0.51</v>
      </c>
      <c r="M26" s="6">
        <v>0.51</v>
      </c>
      <c r="N26" s="30"/>
      <c r="Q26" s="6"/>
    </row>
    <row r="27" spans="1:17" ht="12.75">
      <c r="A27" s="117" t="s">
        <v>53</v>
      </c>
      <c r="B27" s="122">
        <f>SUM('[1]Sammanfattning 2005'!$D$31)</f>
        <v>70</v>
      </c>
      <c r="C27" s="96"/>
      <c r="D27" s="74"/>
      <c r="E27" s="28">
        <f t="shared" si="1"/>
        <v>290.8071942446044</v>
      </c>
      <c r="F27" s="30">
        <f t="shared" si="2"/>
        <v>401.7104528142193</v>
      </c>
      <c r="G27" s="166"/>
      <c r="H27" s="29"/>
      <c r="I27" s="103">
        <f t="shared" si="3"/>
        <v>762.5176470588237</v>
      </c>
      <c r="J27" s="174"/>
      <c r="K27" s="83"/>
      <c r="L27" s="6">
        <v>0.91</v>
      </c>
      <c r="M27" s="6">
        <v>0.91</v>
      </c>
      <c r="N27" s="30"/>
      <c r="Q27" s="6"/>
    </row>
    <row r="28" spans="1:17" ht="12.75">
      <c r="A28" s="116" t="s">
        <v>44</v>
      </c>
      <c r="B28" s="132">
        <f>SUM('[1]Sammanfattning 2005'!$D$32)</f>
        <v>2</v>
      </c>
      <c r="C28" s="138"/>
      <c r="D28" s="139"/>
      <c r="E28" s="140">
        <f t="shared" si="1"/>
        <v>220.50215827338133</v>
      </c>
      <c r="F28" s="163">
        <f t="shared" si="2"/>
        <v>304.59364004594653</v>
      </c>
      <c r="G28" s="149"/>
      <c r="H28" s="141"/>
      <c r="I28" s="103">
        <f t="shared" si="3"/>
        <v>527.0957983193279</v>
      </c>
      <c r="J28" s="141"/>
      <c r="K28" s="142"/>
      <c r="L28" s="6">
        <v>0.69</v>
      </c>
      <c r="M28" s="6">
        <v>0.69</v>
      </c>
      <c r="N28" s="30"/>
      <c r="Q28" s="6"/>
    </row>
    <row r="29" spans="1:17" ht="12.75">
      <c r="A29" s="117" t="s">
        <v>54</v>
      </c>
      <c r="B29" s="122">
        <f>SUM('[1]Sammanfattning 2005'!$D$33)</f>
        <v>685</v>
      </c>
      <c r="C29" s="96"/>
      <c r="D29" s="74"/>
      <c r="E29" s="28">
        <f t="shared" si="1"/>
        <v>309.9812949640288</v>
      </c>
      <c r="F29" s="30">
        <f t="shared" si="2"/>
        <v>428.1968562964755</v>
      </c>
      <c r="G29" s="166"/>
      <c r="H29" s="29"/>
      <c r="I29" s="103">
        <f t="shared" si="3"/>
        <v>1423.1781512605044</v>
      </c>
      <c r="J29" s="174"/>
      <c r="K29" s="83"/>
      <c r="L29" s="6">
        <v>0.97</v>
      </c>
      <c r="M29" s="6">
        <v>0.97</v>
      </c>
      <c r="N29" s="30"/>
      <c r="Q29" s="6"/>
    </row>
    <row r="30" spans="1:17" ht="12.75">
      <c r="A30" s="116" t="s">
        <v>55</v>
      </c>
      <c r="B30" s="132">
        <f>SUM('[1]Sammanfattning 2005'!$D$34)</f>
        <v>210</v>
      </c>
      <c r="C30" s="138"/>
      <c r="D30" s="139"/>
      <c r="E30" s="140">
        <f t="shared" si="1"/>
        <v>60.717985611510805</v>
      </c>
      <c r="F30" s="163">
        <f t="shared" si="2"/>
        <v>83.8736110271447</v>
      </c>
      <c r="G30" s="149"/>
      <c r="H30" s="141"/>
      <c r="I30" s="103">
        <f t="shared" si="3"/>
        <v>354.5915966386555</v>
      </c>
      <c r="J30" s="141"/>
      <c r="K30" s="142"/>
      <c r="L30" s="6">
        <v>0.19</v>
      </c>
      <c r="M30" s="6">
        <v>0.19</v>
      </c>
      <c r="N30" s="30"/>
      <c r="Q30" s="6"/>
    </row>
    <row r="31" spans="1:17" ht="12.75">
      <c r="A31" s="117" t="s">
        <v>56</v>
      </c>
      <c r="B31" s="122">
        <v>0</v>
      </c>
      <c r="C31" s="96"/>
      <c r="D31" s="74"/>
      <c r="E31" s="28">
        <f t="shared" si="1"/>
        <v>63.91366906474821</v>
      </c>
      <c r="F31" s="30">
        <f t="shared" si="2"/>
        <v>88.28801160752074</v>
      </c>
      <c r="G31" s="166"/>
      <c r="H31" s="29"/>
      <c r="I31" s="103">
        <f t="shared" si="3"/>
        <v>152.20168067226896</v>
      </c>
      <c r="J31" s="174"/>
      <c r="K31" s="83"/>
      <c r="L31" s="6">
        <v>0.2</v>
      </c>
      <c r="M31" s="6">
        <v>0.2</v>
      </c>
      <c r="N31" s="30"/>
      <c r="Q31" s="6"/>
    </row>
    <row r="32" spans="1:17" ht="12.75">
      <c r="A32" s="116" t="s">
        <v>80</v>
      </c>
      <c r="B32" s="132">
        <f>SUM('[1]Sammanfattning 2005'!$D$47)</f>
        <v>223</v>
      </c>
      <c r="C32" s="138"/>
      <c r="D32" s="139"/>
      <c r="E32" s="140">
        <f t="shared" si="1"/>
        <v>15.978417266187053</v>
      </c>
      <c r="F32" s="163">
        <f t="shared" si="2"/>
        <v>22.072002901880186</v>
      </c>
      <c r="G32" s="149"/>
      <c r="H32" s="141"/>
      <c r="I32" s="103">
        <f t="shared" si="3"/>
        <v>261.05042016806726</v>
      </c>
      <c r="J32" s="141"/>
      <c r="K32" s="142"/>
      <c r="L32" s="6">
        <v>0.05</v>
      </c>
      <c r="M32" s="6">
        <v>0.05</v>
      </c>
      <c r="N32" s="30"/>
      <c r="Q32" s="6"/>
    </row>
    <row r="33" spans="1:17" ht="13.5">
      <c r="A33" s="22" t="s">
        <v>3</v>
      </c>
      <c r="B33" s="124">
        <f>SUM(B26:B32)</f>
        <v>1576</v>
      </c>
      <c r="C33" s="31"/>
      <c r="D33" s="75"/>
      <c r="E33" s="31">
        <f aca="true" t="shared" si="4" ref="E33:J33">SUM(E26:E32)</f>
        <v>1124.8805755395688</v>
      </c>
      <c r="F33" s="31">
        <f t="shared" si="4"/>
        <v>1553.869004292365</v>
      </c>
      <c r="G33" s="124">
        <f t="shared" si="4"/>
        <v>0</v>
      </c>
      <c r="H33" s="32">
        <f t="shared" si="4"/>
        <v>0</v>
      </c>
      <c r="I33" s="104">
        <f t="shared" si="4"/>
        <v>4254.749579831933</v>
      </c>
      <c r="J33" s="32">
        <f t="shared" si="4"/>
        <v>0</v>
      </c>
      <c r="K33" s="84"/>
      <c r="L33" s="95"/>
      <c r="M33" s="95"/>
      <c r="N33" s="34"/>
      <c r="O33" s="95"/>
      <c r="P33" s="95"/>
      <c r="Q33" s="6"/>
    </row>
    <row r="34" spans="1:17" ht="12.75">
      <c r="A34" s="4"/>
      <c r="B34" s="125"/>
      <c r="C34" s="14"/>
      <c r="D34" s="76"/>
      <c r="E34" s="28"/>
      <c r="F34" s="28"/>
      <c r="G34" s="125"/>
      <c r="H34" s="15"/>
      <c r="I34" s="105"/>
      <c r="J34" s="28"/>
      <c r="L34" s="6"/>
      <c r="M34" s="6"/>
      <c r="Q34" s="6"/>
    </row>
    <row r="35" spans="1:17" ht="12.75">
      <c r="A35" s="118" t="s">
        <v>57</v>
      </c>
      <c r="B35" s="133"/>
      <c r="C35" s="14"/>
      <c r="D35" s="76"/>
      <c r="E35" s="28"/>
      <c r="F35" s="28"/>
      <c r="G35" s="125"/>
      <c r="H35" s="15"/>
      <c r="I35" s="105"/>
      <c r="J35" s="28"/>
      <c r="L35" s="6"/>
      <c r="M35" s="6"/>
      <c r="Q35" s="6"/>
    </row>
    <row r="36" spans="1:17" ht="12.75">
      <c r="A36" s="119" t="s">
        <v>14</v>
      </c>
      <c r="B36" s="134">
        <f>SUM('[1]Sammanfattning 2005'!$D$20)</f>
        <v>47</v>
      </c>
      <c r="C36" s="138"/>
      <c r="D36" s="139"/>
      <c r="E36" s="140">
        <f aca="true" t="shared" si="5" ref="E36:E42">L36/$L$66*$B$88</f>
        <v>31.956834532374106</v>
      </c>
      <c r="F36" s="163">
        <f aca="true" t="shared" si="6" ref="F36:F42">M36/$M$66*$B$90</f>
        <v>44.14400580376037</v>
      </c>
      <c r="G36" s="149"/>
      <c r="H36" s="141"/>
      <c r="I36" s="103">
        <f aca="true" t="shared" si="7" ref="I36:I42">B36+E36+F36</f>
        <v>123.10084033613447</v>
      </c>
      <c r="J36" s="141"/>
      <c r="K36" s="142"/>
      <c r="L36" s="6">
        <v>0.1</v>
      </c>
      <c r="M36" s="6">
        <v>0.1</v>
      </c>
      <c r="N36" s="30"/>
      <c r="Q36" s="6"/>
    </row>
    <row r="37" spans="1:17" ht="12.75">
      <c r="A37" s="120" t="s">
        <v>15</v>
      </c>
      <c r="B37" s="135">
        <f>SUM('[1]Sammanfattning 2005'!$D$22)</f>
        <v>26</v>
      </c>
      <c r="C37" s="96"/>
      <c r="D37" s="74"/>
      <c r="E37" s="28">
        <f t="shared" si="5"/>
        <v>99.06618705035973</v>
      </c>
      <c r="F37" s="30">
        <f t="shared" si="6"/>
        <v>136.84641799165715</v>
      </c>
      <c r="G37" s="166"/>
      <c r="H37" s="29"/>
      <c r="I37" s="103">
        <f t="shared" si="7"/>
        <v>261.9126050420169</v>
      </c>
      <c r="J37" s="174"/>
      <c r="K37" s="83"/>
      <c r="L37" s="6">
        <v>0.31</v>
      </c>
      <c r="M37" s="6">
        <v>0.31</v>
      </c>
      <c r="N37" s="30"/>
      <c r="Q37" s="6"/>
    </row>
    <row r="38" spans="1:17" ht="12.75">
      <c r="A38" s="119" t="s">
        <v>16</v>
      </c>
      <c r="B38" s="134">
        <f>SUM('[1]Sammanfattning 2005'!$D$23)</f>
        <v>371</v>
      </c>
      <c r="C38" s="138"/>
      <c r="D38" s="139"/>
      <c r="E38" s="140">
        <f t="shared" si="5"/>
        <v>313.17697841726624</v>
      </c>
      <c r="F38" s="163">
        <f t="shared" si="6"/>
        <v>432.6112568768516</v>
      </c>
      <c r="G38" s="149"/>
      <c r="H38" s="141"/>
      <c r="I38" s="103">
        <f t="shared" si="7"/>
        <v>1116.7882352941178</v>
      </c>
      <c r="J38" s="141"/>
      <c r="K38" s="83"/>
      <c r="L38" s="6">
        <v>0.98</v>
      </c>
      <c r="M38" s="6">
        <v>0.98</v>
      </c>
      <c r="N38" s="30"/>
      <c r="Q38" s="6"/>
    </row>
    <row r="39" spans="1:17" ht="12.75">
      <c r="A39" s="120" t="s">
        <v>17</v>
      </c>
      <c r="B39" s="135">
        <f>SUM('[1]Sammanfattning 2005'!$D$24)</f>
        <v>47</v>
      </c>
      <c r="C39" s="96"/>
      <c r="D39" s="74"/>
      <c r="E39" s="28">
        <f t="shared" si="5"/>
        <v>79.89208633093526</v>
      </c>
      <c r="F39" s="30">
        <f t="shared" si="6"/>
        <v>110.36001450940091</v>
      </c>
      <c r="G39" s="166"/>
      <c r="H39" s="29"/>
      <c r="I39" s="103">
        <f t="shared" si="7"/>
        <v>237.25210084033617</v>
      </c>
      <c r="J39" s="174"/>
      <c r="K39" s="83"/>
      <c r="L39" s="6">
        <v>0.25</v>
      </c>
      <c r="M39" s="6">
        <v>0.25</v>
      </c>
      <c r="N39" s="30"/>
      <c r="Q39" s="6"/>
    </row>
    <row r="40" spans="1:17" ht="12.75">
      <c r="A40" s="119" t="s">
        <v>18</v>
      </c>
      <c r="B40" s="134">
        <f>SUM('[1]Sammanfattning 2005'!$D$25)</f>
        <v>92</v>
      </c>
      <c r="C40" s="138"/>
      <c r="D40" s="139"/>
      <c r="E40" s="140">
        <f t="shared" si="5"/>
        <v>281.22014388489214</v>
      </c>
      <c r="F40" s="163">
        <f t="shared" si="6"/>
        <v>388.4672510730913</v>
      </c>
      <c r="G40" s="149"/>
      <c r="H40" s="141"/>
      <c r="I40" s="103">
        <f t="shared" si="7"/>
        <v>761.6873949579834</v>
      </c>
      <c r="J40" s="141"/>
      <c r="K40" s="142"/>
      <c r="L40" s="6">
        <v>0.88</v>
      </c>
      <c r="M40" s="6">
        <v>0.88</v>
      </c>
      <c r="N40" s="30"/>
      <c r="Q40" s="6"/>
    </row>
    <row r="41" spans="1:17" ht="12.75">
      <c r="A41" s="117" t="s">
        <v>43</v>
      </c>
      <c r="B41" s="122">
        <f>SUM('[1]Sammanfattning 2005'!$D$18)</f>
        <v>18</v>
      </c>
      <c r="C41" s="96"/>
      <c r="D41" s="74"/>
      <c r="E41" s="28">
        <f t="shared" si="5"/>
        <v>83.08776978417268</v>
      </c>
      <c r="F41" s="30">
        <f t="shared" si="6"/>
        <v>114.77441508977695</v>
      </c>
      <c r="G41" s="166"/>
      <c r="H41" s="29"/>
      <c r="I41" s="103">
        <f t="shared" si="7"/>
        <v>215.86218487394962</v>
      </c>
      <c r="J41" s="174"/>
      <c r="K41" s="83"/>
      <c r="L41" s="6">
        <v>0.26</v>
      </c>
      <c r="M41" s="6">
        <v>0.26</v>
      </c>
      <c r="N41" s="30"/>
      <c r="Q41" s="6"/>
    </row>
    <row r="42" spans="1:17" ht="12.75">
      <c r="A42" s="116" t="s">
        <v>22</v>
      </c>
      <c r="B42" s="132">
        <f>SUM('[1]Sammanfattning 2005'!$D$28)</f>
        <v>0</v>
      </c>
      <c r="C42" s="138"/>
      <c r="D42" s="139"/>
      <c r="E42" s="140">
        <f t="shared" si="5"/>
        <v>0</v>
      </c>
      <c r="F42" s="163">
        <f t="shared" si="6"/>
        <v>0</v>
      </c>
      <c r="G42" s="149"/>
      <c r="H42" s="141"/>
      <c r="I42" s="103">
        <f t="shared" si="7"/>
        <v>0</v>
      </c>
      <c r="J42" s="141"/>
      <c r="K42" s="142"/>
      <c r="L42" s="6"/>
      <c r="M42" s="6"/>
      <c r="N42" s="30"/>
      <c r="Q42" s="6"/>
    </row>
    <row r="43" spans="1:18" ht="13.5">
      <c r="A43" s="22" t="s">
        <v>3</v>
      </c>
      <c r="B43" s="124">
        <f>SUM(B36:B42)</f>
        <v>601</v>
      </c>
      <c r="C43" s="31"/>
      <c r="D43" s="75"/>
      <c r="E43" s="31">
        <f aca="true" t="shared" si="8" ref="E43:J43">SUM(E36:E42)</f>
        <v>888.4000000000001</v>
      </c>
      <c r="F43" s="31">
        <f t="shared" si="8"/>
        <v>1227.2033613445383</v>
      </c>
      <c r="G43" s="124">
        <f t="shared" si="8"/>
        <v>0</v>
      </c>
      <c r="H43" s="32">
        <f t="shared" si="8"/>
        <v>0</v>
      </c>
      <c r="I43" s="104">
        <f t="shared" si="8"/>
        <v>2716.6033613445384</v>
      </c>
      <c r="J43" s="32">
        <f t="shared" si="8"/>
        <v>0</v>
      </c>
      <c r="K43" s="83" t="e">
        <f>+I43/J43</f>
        <v>#DIV/0!</v>
      </c>
      <c r="L43" s="95"/>
      <c r="M43" s="95"/>
      <c r="N43" s="36"/>
      <c r="O43" s="95"/>
      <c r="P43" s="95"/>
      <c r="Q43" s="6"/>
      <c r="R43" s="6"/>
    </row>
    <row r="44" spans="1:17" ht="12.75">
      <c r="A44" s="7"/>
      <c r="B44" s="126"/>
      <c r="C44" s="27"/>
      <c r="D44" s="76"/>
      <c r="E44" s="28"/>
      <c r="F44" s="28"/>
      <c r="G44" s="125"/>
      <c r="H44" s="15"/>
      <c r="I44" s="152"/>
      <c r="J44" s="28"/>
      <c r="L44" s="6"/>
      <c r="M44" s="6"/>
      <c r="Q44" s="6"/>
    </row>
    <row r="45" spans="1:17" ht="13.5" thickBot="1">
      <c r="A45" s="118" t="s">
        <v>21</v>
      </c>
      <c r="B45" s="133"/>
      <c r="C45" s="14"/>
      <c r="D45" s="76"/>
      <c r="E45" s="28"/>
      <c r="F45" s="28"/>
      <c r="G45" s="125"/>
      <c r="H45" s="15"/>
      <c r="I45" s="173"/>
      <c r="J45" s="28"/>
      <c r="L45" s="6"/>
      <c r="M45" s="6"/>
      <c r="Q45" s="6"/>
    </row>
    <row r="46" spans="1:17" ht="13.5" thickTop="1">
      <c r="A46" s="116" t="s">
        <v>58</v>
      </c>
      <c r="B46" s="132">
        <f>SUM('[1]Sammanfattning 2005'!$D$41)</f>
        <v>121</v>
      </c>
      <c r="C46" s="138"/>
      <c r="D46" s="139"/>
      <c r="E46" s="140">
        <f aca="true" t="shared" si="9" ref="E46:E53">L46/$L$66*$B$88</f>
        <v>147.0014388489209</v>
      </c>
      <c r="F46" s="163">
        <f aca="true" t="shared" si="10" ref="F46:F53">M46/$M$66*$B$90</f>
        <v>203.06242669729772</v>
      </c>
      <c r="G46" s="149"/>
      <c r="H46" s="141"/>
      <c r="I46" s="103">
        <f aca="true" t="shared" si="11" ref="I46:I53">B46+E46+F46</f>
        <v>471.0638655462186</v>
      </c>
      <c r="J46" s="141"/>
      <c r="K46" s="142"/>
      <c r="L46" s="6">
        <v>0.46</v>
      </c>
      <c r="M46" s="6">
        <v>0.46</v>
      </c>
      <c r="N46" s="30"/>
      <c r="Q46" s="6"/>
    </row>
    <row r="47" spans="1:17" ht="12.75">
      <c r="A47" s="117" t="s">
        <v>59</v>
      </c>
      <c r="B47" s="122">
        <f>SUM('[1]Sammanfattning 2005'!$D$46)</f>
        <v>0</v>
      </c>
      <c r="C47" s="96"/>
      <c r="D47" s="74"/>
      <c r="E47" s="28">
        <f t="shared" si="9"/>
        <v>0</v>
      </c>
      <c r="F47" s="30">
        <f t="shared" si="10"/>
        <v>0</v>
      </c>
      <c r="G47" s="166"/>
      <c r="H47" s="29"/>
      <c r="I47" s="103">
        <f t="shared" si="11"/>
        <v>0</v>
      </c>
      <c r="J47" s="174"/>
      <c r="K47" s="83"/>
      <c r="L47" s="6"/>
      <c r="M47" s="6"/>
      <c r="N47" s="30"/>
      <c r="Q47" s="6"/>
    </row>
    <row r="48" spans="1:17" ht="12.75">
      <c r="A48" s="116" t="s">
        <v>23</v>
      </c>
      <c r="B48" s="132">
        <f>SUM('[1]Sammanfattning 2005'!$D$29)</f>
        <v>14</v>
      </c>
      <c r="C48" s="138"/>
      <c r="D48" s="139"/>
      <c r="E48" s="140">
        <f t="shared" si="9"/>
        <v>3.195683453237411</v>
      </c>
      <c r="F48" s="163">
        <f t="shared" si="10"/>
        <v>4.4144005803760376</v>
      </c>
      <c r="G48" s="149"/>
      <c r="H48" s="141"/>
      <c r="I48" s="103">
        <f t="shared" si="11"/>
        <v>21.610084033613447</v>
      </c>
      <c r="J48" s="141"/>
      <c r="K48" s="142"/>
      <c r="L48" s="6">
        <v>0.01</v>
      </c>
      <c r="M48" s="6">
        <v>0.01</v>
      </c>
      <c r="N48" s="30"/>
      <c r="Q48" s="6"/>
    </row>
    <row r="49" spans="1:17" ht="12.75">
      <c r="A49" s="117" t="s">
        <v>60</v>
      </c>
      <c r="B49" s="122">
        <f>SUM('[1]Sammanfattning 2005'!$D$43)</f>
        <v>89</v>
      </c>
      <c r="C49" s="96"/>
      <c r="D49" s="74"/>
      <c r="E49" s="28">
        <f t="shared" si="9"/>
        <v>0</v>
      </c>
      <c r="F49" s="30">
        <f t="shared" si="10"/>
        <v>0</v>
      </c>
      <c r="G49" s="166"/>
      <c r="H49" s="29"/>
      <c r="I49" s="103">
        <f t="shared" si="11"/>
        <v>89</v>
      </c>
      <c r="J49" s="174"/>
      <c r="K49" s="83"/>
      <c r="L49" s="6">
        <v>0</v>
      </c>
      <c r="M49" s="6">
        <v>0</v>
      </c>
      <c r="N49" s="30"/>
      <c r="Q49" s="6"/>
    </row>
    <row r="50" spans="1:17" ht="12.75">
      <c r="A50" s="116" t="s">
        <v>61</v>
      </c>
      <c r="B50" s="132">
        <f>SUM('[1]Sammanfattning 2005'!$D$42)</f>
        <v>178</v>
      </c>
      <c r="C50" s="138"/>
      <c r="D50" s="139"/>
      <c r="E50" s="140">
        <f t="shared" si="9"/>
        <v>198.13237410071946</v>
      </c>
      <c r="F50" s="163">
        <f t="shared" si="10"/>
        <v>273.6928359833143</v>
      </c>
      <c r="G50" s="149"/>
      <c r="H50" s="141"/>
      <c r="I50" s="103">
        <f t="shared" si="11"/>
        <v>649.8252100840338</v>
      </c>
      <c r="J50" s="141"/>
      <c r="K50" s="142"/>
      <c r="L50" s="6">
        <v>0.62</v>
      </c>
      <c r="M50" s="6">
        <v>0.62</v>
      </c>
      <c r="N50" s="30"/>
      <c r="Q50" s="6"/>
    </row>
    <row r="51" spans="1:17" ht="12.75">
      <c r="A51" s="117" t="s">
        <v>62</v>
      </c>
      <c r="B51" s="122">
        <f>SUM('[1]Sammanfattning 2005'!$D$44)</f>
        <v>32</v>
      </c>
      <c r="C51" s="96"/>
      <c r="D51" s="74"/>
      <c r="E51" s="28">
        <f t="shared" si="9"/>
        <v>0</v>
      </c>
      <c r="F51" s="30">
        <f t="shared" si="10"/>
        <v>0</v>
      </c>
      <c r="G51" s="166"/>
      <c r="H51" s="29"/>
      <c r="I51" s="103">
        <f t="shared" si="11"/>
        <v>32</v>
      </c>
      <c r="J51" s="174"/>
      <c r="K51" s="83"/>
      <c r="L51" s="6">
        <v>0</v>
      </c>
      <c r="M51" s="6">
        <v>0</v>
      </c>
      <c r="N51" s="30"/>
      <c r="Q51" s="6"/>
    </row>
    <row r="52" spans="1:17" ht="12.75">
      <c r="A52" s="116" t="s">
        <v>63</v>
      </c>
      <c r="B52" s="132">
        <f>SUM('[1]Sammanfattning 2005'!$D$45)</f>
        <v>11</v>
      </c>
      <c r="C52" s="138"/>
      <c r="D52" s="139"/>
      <c r="E52" s="140">
        <f t="shared" si="9"/>
        <v>0</v>
      </c>
      <c r="F52" s="163">
        <f t="shared" si="10"/>
        <v>0</v>
      </c>
      <c r="G52" s="149"/>
      <c r="H52" s="141"/>
      <c r="I52" s="103">
        <f t="shared" si="11"/>
        <v>11</v>
      </c>
      <c r="J52" s="141"/>
      <c r="K52" s="142"/>
      <c r="L52" s="6">
        <v>0</v>
      </c>
      <c r="M52" s="6">
        <v>0</v>
      </c>
      <c r="N52" s="30"/>
      <c r="Q52" s="6"/>
    </row>
    <row r="53" spans="1:17" ht="12.75">
      <c r="A53" s="117" t="s">
        <v>64</v>
      </c>
      <c r="B53" s="122">
        <f>SUM('[1]Sammanfattning 2005'!$D$39+'[1]Sammanfattning 2005'!$D$40)</f>
        <v>35</v>
      </c>
      <c r="C53" s="96"/>
      <c r="D53" s="74"/>
      <c r="E53" s="28">
        <f t="shared" si="9"/>
        <v>0</v>
      </c>
      <c r="F53" s="30">
        <f t="shared" si="10"/>
        <v>0</v>
      </c>
      <c r="G53" s="166"/>
      <c r="H53" s="29"/>
      <c r="I53" s="103">
        <f t="shared" si="11"/>
        <v>35</v>
      </c>
      <c r="J53" s="174"/>
      <c r="K53" s="83"/>
      <c r="L53" s="6">
        <v>0</v>
      </c>
      <c r="M53" s="6">
        <v>0</v>
      </c>
      <c r="N53" s="30"/>
      <c r="Q53" s="6"/>
    </row>
    <row r="54" spans="1:18" ht="13.5">
      <c r="A54" s="22" t="s">
        <v>3</v>
      </c>
      <c r="B54" s="124">
        <f>SUM(B46:B53)</f>
        <v>480</v>
      </c>
      <c r="C54" s="31"/>
      <c r="D54" s="75"/>
      <c r="E54" s="31">
        <f aca="true" t="shared" si="12" ref="E54:J54">SUM(E46:E53)</f>
        <v>348.3294964028778</v>
      </c>
      <c r="F54" s="31">
        <f t="shared" si="12"/>
        <v>481.16966326098805</v>
      </c>
      <c r="G54" s="124">
        <f>SUM(G46:G53)</f>
        <v>0</v>
      </c>
      <c r="H54" s="32">
        <f>SUM(H46:H53)</f>
        <v>0</v>
      </c>
      <c r="I54" s="104">
        <f t="shared" si="12"/>
        <v>1309.4991596638658</v>
      </c>
      <c r="J54" s="32">
        <f t="shared" si="12"/>
        <v>0</v>
      </c>
      <c r="K54" s="83"/>
      <c r="L54" s="95"/>
      <c r="M54" s="95"/>
      <c r="N54" s="34"/>
      <c r="O54" s="95"/>
      <c r="P54" s="95"/>
      <c r="Q54" s="6"/>
      <c r="R54" s="6"/>
    </row>
    <row r="55" spans="1:17" ht="12.75">
      <c r="A55" s="7"/>
      <c r="B55" s="150"/>
      <c r="C55" s="151"/>
      <c r="D55" s="161"/>
      <c r="E55" s="28"/>
      <c r="F55" s="28"/>
      <c r="G55" s="125"/>
      <c r="H55" s="14"/>
      <c r="I55" s="152"/>
      <c r="J55" s="28"/>
      <c r="K55" s="83"/>
      <c r="L55" s="6"/>
      <c r="M55" s="6"/>
      <c r="Q55" s="6"/>
    </row>
    <row r="56" spans="1:17" ht="12.75">
      <c r="A56" s="118" t="s">
        <v>65</v>
      </c>
      <c r="B56" s="133"/>
      <c r="C56" s="14"/>
      <c r="D56" s="76"/>
      <c r="E56" s="30"/>
      <c r="F56" s="30"/>
      <c r="G56" s="125"/>
      <c r="H56" s="14"/>
      <c r="I56" s="153"/>
      <c r="J56" s="30"/>
      <c r="K56" s="83"/>
      <c r="L56" s="6"/>
      <c r="M56" s="6"/>
      <c r="Q56" s="6"/>
    </row>
    <row r="57" spans="1:17" ht="12.75">
      <c r="A57" s="116" t="s">
        <v>66</v>
      </c>
      <c r="B57" s="132">
        <f>SUM('[1]Sammanfattning 2005'!$D$26)</f>
        <v>2238</v>
      </c>
      <c r="C57" s="138"/>
      <c r="D57" s="139"/>
      <c r="E57" s="140">
        <f>L57/$L$66*$B$88</f>
        <v>217.30647482014393</v>
      </c>
      <c r="F57" s="163">
        <f>M57/$M$66*$B$90</f>
        <v>300.1792394655705</v>
      </c>
      <c r="G57" s="149"/>
      <c r="H57" s="141"/>
      <c r="I57" s="103">
        <f>B57+E57+F57</f>
        <v>2755.4857142857145</v>
      </c>
      <c r="J57" s="141"/>
      <c r="K57" s="142"/>
      <c r="L57" s="6">
        <v>0.68</v>
      </c>
      <c r="M57" s="6">
        <v>0.68</v>
      </c>
      <c r="N57" s="30"/>
      <c r="Q57" s="6"/>
    </row>
    <row r="58" spans="1:17" ht="12.75">
      <c r="A58" s="117" t="s">
        <v>67</v>
      </c>
      <c r="B58" s="122">
        <f>SUM('[1]Sammanfattning 2005'!$D$36)</f>
        <v>3025</v>
      </c>
      <c r="C58" s="96"/>
      <c r="D58" s="74"/>
      <c r="E58" s="28">
        <f>L58/$L$66*$B$88</f>
        <v>297.1985611510792</v>
      </c>
      <c r="F58" s="30">
        <f>M58/$M$66*$B$90</f>
        <v>410.5392539749715</v>
      </c>
      <c r="G58" s="166"/>
      <c r="H58" s="29"/>
      <c r="I58" s="103">
        <f>B58+E58+F58</f>
        <v>3732.7378151260505</v>
      </c>
      <c r="J58" s="174"/>
      <c r="K58" s="83"/>
      <c r="L58" s="6">
        <v>0.93</v>
      </c>
      <c r="M58" s="6">
        <v>0.93</v>
      </c>
      <c r="N58" s="30"/>
      <c r="Q58" s="6"/>
    </row>
    <row r="59" spans="1:17" ht="12.75">
      <c r="A59" s="116" t="s">
        <v>24</v>
      </c>
      <c r="B59" s="132">
        <f>SUM('[1]Sammanfattning 2005'!$D$35)</f>
        <v>57</v>
      </c>
      <c r="C59" s="138"/>
      <c r="D59" s="139"/>
      <c r="E59" s="140"/>
      <c r="F59" s="163"/>
      <c r="G59" s="149"/>
      <c r="H59" s="141"/>
      <c r="I59" s="103">
        <f>B59+E59+F59</f>
        <v>57</v>
      </c>
      <c r="J59" s="141"/>
      <c r="K59" s="142"/>
      <c r="L59" s="6">
        <v>0</v>
      </c>
      <c r="M59" s="6">
        <v>0</v>
      </c>
      <c r="N59" s="30"/>
      <c r="Q59" s="6"/>
    </row>
    <row r="60" spans="1:17" ht="12.75">
      <c r="A60" s="117" t="s">
        <v>42</v>
      </c>
      <c r="B60" s="122">
        <f>SUM('[1]Sammanfattning 2005'!$D$38)</f>
        <v>0</v>
      </c>
      <c r="C60" s="96"/>
      <c r="D60" s="74"/>
      <c r="E60" s="28">
        <f>L60/$L$66*$B$88</f>
        <v>0</v>
      </c>
      <c r="F60" s="30">
        <f>M60/$M$66*$B$90</f>
        <v>0</v>
      </c>
      <c r="G60" s="166"/>
      <c r="H60" s="29"/>
      <c r="I60" s="103">
        <f>B60+E60+F60</f>
        <v>0</v>
      </c>
      <c r="J60" s="174"/>
      <c r="K60" s="83"/>
      <c r="L60" s="6">
        <v>0</v>
      </c>
      <c r="M60" s="6">
        <v>0</v>
      </c>
      <c r="N60" s="30"/>
      <c r="Q60" s="6"/>
    </row>
    <row r="61" spans="1:17" ht="12.75">
      <c r="A61" s="121" t="s">
        <v>68</v>
      </c>
      <c r="B61" s="136">
        <f>SUM('[1]Sammanfattning 2005'!$D$37)</f>
        <v>-329</v>
      </c>
      <c r="C61" s="154"/>
      <c r="D61" s="155"/>
      <c r="E61" s="156"/>
      <c r="F61" s="164"/>
      <c r="G61" s="167"/>
      <c r="H61" s="157"/>
      <c r="I61" s="158">
        <f>B61+E61+F61</f>
        <v>-329</v>
      </c>
      <c r="J61" s="175"/>
      <c r="K61" s="159"/>
      <c r="L61" s="6"/>
      <c r="M61" s="6"/>
      <c r="N61" s="30"/>
      <c r="Q61" s="6"/>
    </row>
    <row r="62" spans="1:17" ht="12.75">
      <c r="A62" s="22" t="s">
        <v>3</v>
      </c>
      <c r="B62" s="46">
        <f>SUM(B57:B61)</f>
        <v>4991</v>
      </c>
      <c r="C62" s="39"/>
      <c r="D62" s="137"/>
      <c r="E62" s="31">
        <f aca="true" t="shared" si="13" ref="E62:J62">SUM(E57:E61)</f>
        <v>514.5050359712232</v>
      </c>
      <c r="F62" s="31">
        <f t="shared" si="13"/>
        <v>710.718493440542</v>
      </c>
      <c r="G62" s="124">
        <f t="shared" si="13"/>
        <v>0</v>
      </c>
      <c r="H62" s="32">
        <f t="shared" si="13"/>
        <v>0</v>
      </c>
      <c r="I62" s="107">
        <f t="shared" si="13"/>
        <v>6216.223529411765</v>
      </c>
      <c r="J62" s="33">
        <f t="shared" si="13"/>
        <v>0</v>
      </c>
      <c r="K62" s="172"/>
      <c r="L62" s="95"/>
      <c r="M62" s="95"/>
      <c r="N62" s="34"/>
      <c r="O62" s="95"/>
      <c r="P62" s="95"/>
      <c r="Q62" s="6"/>
    </row>
    <row r="63" spans="1:17" ht="13.5">
      <c r="A63" s="40"/>
      <c r="B63" s="127"/>
      <c r="C63" s="34"/>
      <c r="D63" s="162"/>
      <c r="E63" s="36"/>
      <c r="F63" s="36"/>
      <c r="G63" s="129"/>
      <c r="H63" s="98"/>
      <c r="I63" s="169"/>
      <c r="J63" s="170"/>
      <c r="K63" s="171"/>
      <c r="L63" s="6"/>
      <c r="M63" s="6"/>
      <c r="N63" s="34"/>
      <c r="Q63" s="6"/>
    </row>
    <row r="64" spans="1:17" ht="12.75">
      <c r="A64" s="41"/>
      <c r="B64" s="128"/>
      <c r="C64" s="42"/>
      <c r="D64" s="76"/>
      <c r="E64" s="30"/>
      <c r="F64" s="30"/>
      <c r="G64" s="168"/>
      <c r="H64" s="43"/>
      <c r="I64" s="103"/>
      <c r="J64" s="44"/>
      <c r="K64" s="83"/>
      <c r="L64" s="6"/>
      <c r="M64" s="6"/>
      <c r="N64" s="34"/>
      <c r="Q64" s="6"/>
    </row>
    <row r="65" spans="2:17" ht="12.75">
      <c r="B65" s="125"/>
      <c r="C65" s="14"/>
      <c r="D65" s="76"/>
      <c r="E65" s="28"/>
      <c r="F65" s="30"/>
      <c r="G65" s="125"/>
      <c r="H65" s="15"/>
      <c r="I65" s="108"/>
      <c r="J65" s="29"/>
      <c r="K65" s="83"/>
      <c r="L65" s="6"/>
      <c r="M65" s="6"/>
      <c r="N65" s="34"/>
      <c r="Q65" s="6"/>
    </row>
    <row r="66" spans="1:17" ht="13.5">
      <c r="A66" s="45" t="s">
        <v>25</v>
      </c>
      <c r="B66" s="46">
        <f>B23+B33+B43+B54+B62</f>
        <v>8482</v>
      </c>
      <c r="C66" s="39"/>
      <c r="D66" s="75"/>
      <c r="E66" s="39">
        <f aca="true" t="shared" si="14" ref="E66:J66">E23+E33+E43+E54+E62</f>
        <v>3802.8633093525186</v>
      </c>
      <c r="F66" s="39">
        <f t="shared" si="14"/>
        <v>5253.136690647484</v>
      </c>
      <c r="G66" s="46">
        <f t="shared" si="14"/>
        <v>0</v>
      </c>
      <c r="H66" s="33">
        <f t="shared" si="14"/>
        <v>0</v>
      </c>
      <c r="I66" s="107">
        <f t="shared" si="14"/>
        <v>17538.000000000004</v>
      </c>
      <c r="J66" s="176">
        <f t="shared" si="14"/>
        <v>0</v>
      </c>
      <c r="K66" s="85"/>
      <c r="L66" s="95">
        <f>SUM(L19:L65)</f>
        <v>11.899999999999999</v>
      </c>
      <c r="M66" s="95">
        <f>SUM(M19:M65)</f>
        <v>11.899999999999999</v>
      </c>
      <c r="N66" s="35"/>
      <c r="O66" s="95"/>
      <c r="P66" s="95"/>
      <c r="Q66" s="6"/>
    </row>
    <row r="67" spans="2:17" ht="12.75">
      <c r="B67" s="125"/>
      <c r="C67" s="14"/>
      <c r="D67" s="76"/>
      <c r="E67" s="4"/>
      <c r="F67" s="4"/>
      <c r="I67" s="105"/>
      <c r="J67" s="28"/>
      <c r="L67" s="34"/>
      <c r="M67" s="34"/>
      <c r="N67" s="34"/>
      <c r="Q67" s="6"/>
    </row>
    <row r="68" spans="1:18" ht="12.75">
      <c r="A68" s="118" t="s">
        <v>69</v>
      </c>
      <c r="B68" s="133"/>
      <c r="C68" s="14"/>
      <c r="D68" s="76"/>
      <c r="E68" s="4"/>
      <c r="F68" s="4"/>
      <c r="I68" s="105"/>
      <c r="J68" s="28"/>
      <c r="M68" s="28"/>
      <c r="Q68" s="6"/>
      <c r="R68" s="6"/>
    </row>
    <row r="69" spans="1:17" ht="12.75">
      <c r="A69" s="116" t="s">
        <v>26</v>
      </c>
      <c r="B69" s="132">
        <f>SUM('[1]Sammanfattning 2005'!$D$50)</f>
        <v>1825</v>
      </c>
      <c r="C69" s="143"/>
      <c r="D69" s="139"/>
      <c r="E69" s="144"/>
      <c r="F69" s="144"/>
      <c r="G69" s="144"/>
      <c r="H69" s="144"/>
      <c r="I69" s="105"/>
      <c r="J69" s="140"/>
      <c r="K69" s="145"/>
      <c r="Q69" s="6"/>
    </row>
    <row r="70" spans="1:17" ht="12.75">
      <c r="A70" s="117" t="s">
        <v>70</v>
      </c>
      <c r="B70" s="122">
        <f>SUM('[1]Sammanfattning 2005'!$D$51)</f>
        <v>0</v>
      </c>
      <c r="C70" s="27"/>
      <c r="D70" s="74"/>
      <c r="E70" s="4"/>
      <c r="F70" s="4"/>
      <c r="I70" s="105"/>
      <c r="J70" s="28"/>
      <c r="Q70" s="6"/>
    </row>
    <row r="71" spans="1:17" ht="12.75">
      <c r="A71" s="116" t="s">
        <v>71</v>
      </c>
      <c r="B71" s="132">
        <f>SUM('[1]Sammanfattning 2005'!$D$52)</f>
        <v>205</v>
      </c>
      <c r="C71" s="143"/>
      <c r="D71" s="139"/>
      <c r="E71" s="144"/>
      <c r="F71" s="144"/>
      <c r="G71" s="144"/>
      <c r="H71" s="144"/>
      <c r="I71" s="105"/>
      <c r="J71" s="140"/>
      <c r="K71" s="145"/>
      <c r="Q71" s="6"/>
    </row>
    <row r="72" spans="1:17" ht="12.75">
      <c r="A72" s="117" t="s">
        <v>72</v>
      </c>
      <c r="B72" s="122">
        <f>SUM('[1]Sammanfattning 2005'!$D$53)</f>
        <v>89</v>
      </c>
      <c r="C72" s="27"/>
      <c r="D72" s="74"/>
      <c r="E72" s="4"/>
      <c r="F72" s="4"/>
      <c r="I72" s="105"/>
      <c r="J72" s="28"/>
      <c r="Q72" s="6"/>
    </row>
    <row r="73" spans="1:17" ht="12.75">
      <c r="A73" s="116" t="s">
        <v>27</v>
      </c>
      <c r="B73" s="132">
        <f>SUM('[1]Sammanfattning 2005'!$D$55)</f>
        <v>274</v>
      </c>
      <c r="C73" s="143"/>
      <c r="D73" s="139"/>
      <c r="E73" s="144"/>
      <c r="F73" s="144"/>
      <c r="G73" s="144"/>
      <c r="H73" s="144"/>
      <c r="I73" s="105"/>
      <c r="J73" s="140"/>
      <c r="K73" s="145"/>
      <c r="Q73" s="6"/>
    </row>
    <row r="74" spans="1:17" ht="12.75">
      <c r="A74" s="117" t="s">
        <v>73</v>
      </c>
      <c r="B74" s="122">
        <f>SUM('[1]Sammanfattning 2005'!$D$54)</f>
        <v>6663</v>
      </c>
      <c r="C74" s="102"/>
      <c r="D74" s="74"/>
      <c r="E74" s="4"/>
      <c r="F74" s="4"/>
      <c r="I74" s="105"/>
      <c r="J74" s="28"/>
      <c r="M74" s="91"/>
      <c r="Q74" s="6"/>
    </row>
    <row r="75" spans="1:17" ht="13.5">
      <c r="A75" s="22" t="s">
        <v>3</v>
      </c>
      <c r="B75" s="124">
        <f>SUM(B69:B74)</f>
        <v>9056</v>
      </c>
      <c r="C75" s="31"/>
      <c r="D75" s="75"/>
      <c r="E75" s="4"/>
      <c r="F75" s="4"/>
      <c r="I75" s="105"/>
      <c r="J75" s="28"/>
      <c r="L75" s="14"/>
      <c r="M75" s="177"/>
      <c r="O75" s="4"/>
      <c r="Q75" s="6"/>
    </row>
    <row r="76" spans="1:17" ht="12.75">
      <c r="A76" s="40"/>
      <c r="B76" s="129"/>
      <c r="C76" s="36"/>
      <c r="D76" s="76"/>
      <c r="E76" s="37"/>
      <c r="F76" s="37"/>
      <c r="G76" s="37"/>
      <c r="H76" s="37"/>
      <c r="I76" s="106"/>
      <c r="J76" s="38"/>
      <c r="K76" s="86"/>
      <c r="L76" s="14"/>
      <c r="M76" s="14"/>
      <c r="Q76" s="6"/>
    </row>
    <row r="77" spans="1:17" ht="13.5">
      <c r="A77" s="45" t="s">
        <v>28</v>
      </c>
      <c r="B77" s="124">
        <f>B66+B75</f>
        <v>17538</v>
      </c>
      <c r="C77" s="31"/>
      <c r="D77" s="75"/>
      <c r="E77" s="47"/>
      <c r="F77" s="47"/>
      <c r="G77" s="47"/>
      <c r="H77" s="47"/>
      <c r="I77" s="109">
        <f>I66</f>
        <v>17538.000000000004</v>
      </c>
      <c r="J77" s="31">
        <f>J66</f>
        <v>0</v>
      </c>
      <c r="K77" s="85"/>
      <c r="L77" s="34"/>
      <c r="M77" s="34"/>
      <c r="N77" s="14"/>
      <c r="Q77" s="6"/>
    </row>
    <row r="78" spans="2:17" ht="12.75">
      <c r="B78" s="125"/>
      <c r="C78" s="14"/>
      <c r="D78" s="76"/>
      <c r="E78" s="4"/>
      <c r="F78" s="4"/>
      <c r="I78" s="105"/>
      <c r="J78" s="28"/>
      <c r="N78" s="34"/>
      <c r="Q78" s="6"/>
    </row>
    <row r="79" spans="1:17" ht="12.75">
      <c r="A79" s="9" t="s">
        <v>74</v>
      </c>
      <c r="B79" s="125"/>
      <c r="C79" s="14"/>
      <c r="D79" s="76"/>
      <c r="E79" s="4"/>
      <c r="F79" s="4"/>
      <c r="I79" s="105"/>
      <c r="J79" s="28"/>
      <c r="M79" s="6"/>
      <c r="Q79" s="6"/>
    </row>
    <row r="80" spans="1:17" ht="12.75">
      <c r="A80" s="146" t="s">
        <v>29</v>
      </c>
      <c r="B80" s="147">
        <v>8748</v>
      </c>
      <c r="C80" s="143"/>
      <c r="D80" s="139"/>
      <c r="E80" s="144"/>
      <c r="F80" s="148"/>
      <c r="G80" s="144"/>
      <c r="H80" s="148"/>
      <c r="I80" s="110">
        <f>B80</f>
        <v>8748</v>
      </c>
      <c r="J80" s="141"/>
      <c r="K80" s="142"/>
      <c r="L80" s="30"/>
      <c r="M80" s="30"/>
      <c r="Q80" s="6"/>
    </row>
    <row r="81" spans="1:17" ht="13.5">
      <c r="A81" s="22" t="s">
        <v>3</v>
      </c>
      <c r="B81" s="46">
        <f>SUM(B80)</f>
        <v>8748</v>
      </c>
      <c r="C81" s="39"/>
      <c r="D81" s="75"/>
      <c r="E81" s="47"/>
      <c r="F81" s="47"/>
      <c r="G81" s="47"/>
      <c r="H81" s="47"/>
      <c r="I81" s="111">
        <f>SUM(I80)</f>
        <v>8748</v>
      </c>
      <c r="J81" s="33"/>
      <c r="K81" s="85"/>
      <c r="L81" s="34"/>
      <c r="M81" s="34"/>
      <c r="N81" s="30"/>
      <c r="Q81" s="6"/>
    </row>
    <row r="82" spans="2:17" ht="13.5">
      <c r="B82" s="125"/>
      <c r="C82" s="14"/>
      <c r="D82" s="73"/>
      <c r="E82" s="4"/>
      <c r="F82" s="4"/>
      <c r="I82" s="105"/>
      <c r="J82" s="28"/>
      <c r="N82" s="34"/>
      <c r="Q82" s="6"/>
    </row>
    <row r="83" spans="1:17" ht="13.5">
      <c r="A83" s="48" t="s">
        <v>30</v>
      </c>
      <c r="B83" s="130">
        <f>B77+B81</f>
        <v>26286</v>
      </c>
      <c r="C83" s="49"/>
      <c r="D83" s="75"/>
      <c r="E83" s="50"/>
      <c r="F83" s="50"/>
      <c r="G83" s="50"/>
      <c r="H83" s="50"/>
      <c r="I83" s="112">
        <f>I66+I81</f>
        <v>26286.000000000004</v>
      </c>
      <c r="J83" s="51"/>
      <c r="K83" s="87"/>
      <c r="L83" s="34"/>
      <c r="M83" s="34"/>
      <c r="Q83" s="6"/>
    </row>
    <row r="84" spans="3:17" ht="12.75">
      <c r="C84" s="28"/>
      <c r="N84" s="34"/>
      <c r="Q84" s="6"/>
    </row>
    <row r="85" spans="2:17" ht="12.75">
      <c r="B85" s="28"/>
      <c r="C85" s="28"/>
      <c r="I85" s="28"/>
      <c r="L85" s="4" t="s">
        <v>45</v>
      </c>
      <c r="M85" s="4">
        <v>8.9</v>
      </c>
      <c r="Q85" s="6"/>
    </row>
    <row r="86" spans="1:17" ht="12.75">
      <c r="A86" s="52" t="s">
        <v>31</v>
      </c>
      <c r="B86" s="61">
        <v>2005</v>
      </c>
      <c r="C86" s="61">
        <v>2004</v>
      </c>
      <c r="D86" s="88" t="s">
        <v>32</v>
      </c>
      <c r="E86"/>
      <c r="F86" s="53"/>
      <c r="L86" s="4" t="s">
        <v>40</v>
      </c>
      <c r="M86" s="91">
        <v>0.05</v>
      </c>
      <c r="Q86" s="6"/>
    </row>
    <row r="87" spans="1:17" ht="13.5" thickBot="1">
      <c r="A87" s="16" t="s">
        <v>33</v>
      </c>
      <c r="B87" s="28">
        <f>B66</f>
        <v>8482</v>
      </c>
      <c r="C87" s="28"/>
      <c r="D87" s="77"/>
      <c r="E87"/>
      <c r="F87" s="54"/>
      <c r="L87" s="4" t="s">
        <v>39</v>
      </c>
      <c r="M87" s="4">
        <f>SUM(M85:M86)</f>
        <v>8.950000000000001</v>
      </c>
      <c r="Q87" s="6"/>
    </row>
    <row r="88" spans="1:17" ht="13.5" thickBot="1">
      <c r="A88" s="56" t="s">
        <v>34</v>
      </c>
      <c r="B88" s="57">
        <f>(M66/M88)*B74</f>
        <v>3802.863309352518</v>
      </c>
      <c r="C88" s="57"/>
      <c r="D88" s="78"/>
      <c r="E88"/>
      <c r="F88" s="54"/>
      <c r="J88" s="28"/>
      <c r="L88" s="100" t="s">
        <v>46</v>
      </c>
      <c r="M88" s="101">
        <f>M66+M85+M86</f>
        <v>20.849999999999998</v>
      </c>
      <c r="Q88" s="6"/>
    </row>
    <row r="89" spans="1:17" ht="12.75">
      <c r="A89" s="16" t="s">
        <v>35</v>
      </c>
      <c r="B89" s="28">
        <f>B87+B88</f>
        <v>12284.863309352519</v>
      </c>
      <c r="C89" s="28"/>
      <c r="D89" s="77"/>
      <c r="E89"/>
      <c r="F89" s="28"/>
      <c r="Q89" s="6"/>
    </row>
    <row r="90" spans="1:17" ht="12.75">
      <c r="A90" s="56" t="s">
        <v>49</v>
      </c>
      <c r="B90" s="57">
        <f>((M87/M88)*B74)+B69+B70+B71+B72+B73</f>
        <v>5253.136690647483</v>
      </c>
      <c r="C90" s="57"/>
      <c r="D90" s="78"/>
      <c r="E90"/>
      <c r="F90" s="58"/>
      <c r="H90" s="28"/>
      <c r="Q90" s="6"/>
    </row>
    <row r="91" spans="1:17" ht="12.75">
      <c r="A91" s="16" t="s">
        <v>36</v>
      </c>
      <c r="B91" s="28">
        <f>B89+B90</f>
        <v>17538</v>
      </c>
      <c r="C91" s="28"/>
      <c r="D91" s="77"/>
      <c r="E91"/>
      <c r="F91" s="28"/>
      <c r="Q91" s="6"/>
    </row>
    <row r="92" spans="1:17" ht="12.75">
      <c r="A92" s="56" t="s">
        <v>37</v>
      </c>
      <c r="B92" s="57">
        <f>B81</f>
        <v>8748</v>
      </c>
      <c r="C92" s="57"/>
      <c r="D92" s="78"/>
      <c r="E92"/>
      <c r="F92" s="58"/>
      <c r="Q92" s="6"/>
    </row>
    <row r="93" spans="1:17" ht="12.75">
      <c r="A93" s="9" t="s">
        <v>38</v>
      </c>
      <c r="B93" s="59">
        <f>B91+B92</f>
        <v>26286</v>
      </c>
      <c r="C93" s="59"/>
      <c r="D93" s="79"/>
      <c r="E93"/>
      <c r="F93" s="60"/>
      <c r="Q93" s="6"/>
    </row>
    <row r="94" spans="2:17" ht="12.75">
      <c r="B94" s="28"/>
      <c r="G94" s="55"/>
      <c r="Q94" s="6"/>
    </row>
    <row r="95" spans="1:17" ht="12.75">
      <c r="A95" s="9"/>
      <c r="B95" s="28"/>
      <c r="G95" s="55"/>
      <c r="Q95" s="6"/>
    </row>
  </sheetData>
  <printOptions/>
  <pageMargins left="0.5905511811023623" right="0.3937007874015748" top="0.984251968503937" bottom="0.7874015748031497" header="0.5118110236220472" footer="0.5118110236220472"/>
  <pageSetup horizontalDpi="600" verticalDpi="600" orientation="landscape" paperSize="9" r:id="rId4"/>
  <headerFooter alignWithMargins="0">
    <oddFooter>&amp;CSida &amp;P av &amp;N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B8"/>
  <sheetViews>
    <sheetView workbookViewId="0" topLeftCell="A1">
      <selection activeCell="J5" sqref="J5"/>
    </sheetView>
  </sheetViews>
  <sheetFormatPr defaultColWidth="9.33203125" defaultRowHeight="12.75"/>
  <cols>
    <col min="1" max="1" width="30.66015625" style="180" bestFit="1" customWidth="1"/>
    <col min="2" max="2" width="10.66015625" style="180" bestFit="1" customWidth="1"/>
    <col min="3" max="16384" width="8.83203125" style="180" customWidth="1"/>
  </cols>
  <sheetData>
    <row r="2" spans="1:2" ht="12">
      <c r="A2" s="180" t="s">
        <v>86</v>
      </c>
      <c r="B2" s="180" t="s">
        <v>87</v>
      </c>
    </row>
    <row r="3" spans="1:2" ht="12">
      <c r="A3" s="180" t="s">
        <v>81</v>
      </c>
      <c r="B3" s="181">
        <f>'utfall augusti'!I23</f>
        <v>3040.9243697478996</v>
      </c>
    </row>
    <row r="4" spans="1:2" ht="12">
      <c r="A4" s="180" t="s">
        <v>82</v>
      </c>
      <c r="B4" s="181">
        <f>'utfall augusti'!I33</f>
        <v>4254.749579831933</v>
      </c>
    </row>
    <row r="5" spans="1:2" ht="12">
      <c r="A5" s="180" t="s">
        <v>83</v>
      </c>
      <c r="B5" s="181">
        <f>'utfall augusti'!I43</f>
        <v>2716.6033613445384</v>
      </c>
    </row>
    <row r="6" spans="1:2" ht="12">
      <c r="A6" s="180" t="s">
        <v>84</v>
      </c>
      <c r="B6" s="181">
        <f>'utfall augusti'!I54</f>
        <v>1309.4991596638658</v>
      </c>
    </row>
    <row r="7" spans="1:2" ht="12">
      <c r="A7" s="180" t="s">
        <v>85</v>
      </c>
      <c r="B7" s="181">
        <f>'utfall augusti'!I62</f>
        <v>6216.223529411765</v>
      </c>
    </row>
    <row r="8" spans="1:2" ht="12">
      <c r="A8" s="180" t="s">
        <v>37</v>
      </c>
      <c r="B8" s="181">
        <f>'utfall augusti'!I80</f>
        <v>8748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Wesslenius</dc:creator>
  <cp:keywords/>
  <dc:description/>
  <cp:lastModifiedBy>Datoransvarig</cp:lastModifiedBy>
  <cp:lastPrinted>2005-05-31T13:41:01Z</cp:lastPrinted>
  <dcterms:created xsi:type="dcterms:W3CDTF">2000-02-21T09:28:42Z</dcterms:created>
  <dcterms:modified xsi:type="dcterms:W3CDTF">2005-09-16T14:52:16Z</dcterms:modified>
  <cp:category/>
  <cp:version/>
  <cp:contentType/>
  <cp:contentStatus/>
</cp:coreProperties>
</file>