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388" firstSheet="2" activeTab="5"/>
  </bookViews>
  <sheets>
    <sheet name="Sammanfattning bil 1" sheetId="1" r:id="rId1"/>
    <sheet name="Intäkter bil 2" sheetId="2" r:id="rId2"/>
    <sheet name="kostnader bil 3" sheetId="3" r:id="rId3"/>
    <sheet name="delprogram bil 4" sheetId="4" r:id="rId4"/>
    <sheet name="Xtra budget bilaga 5" sheetId="5" r:id="rId5"/>
    <sheet name="fördkostn Bil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Jämförelse_intäkter_till_och_med_januari__1994_1993" localSheetId="1">'Intäkter bil 2'!$L$69:$O$112</definedName>
    <definedName name="Jämförelse_intäkter_till_och_med_januari__1994_1993" localSheetId="2">#REF!</definedName>
    <definedName name="Jämförelse_intäkter_till_och_med_januari__1994_1993" localSheetId="0">#REF!</definedName>
    <definedName name="Jämförelse_intäkter_till_och_med_januari__1994_1993">'[2]1998 ack.result.rapport'!$K$85:$R$128</definedName>
    <definedName name="KOSTNADER" localSheetId="5">#REF!</definedName>
    <definedName name="KOSTNADER" localSheetId="1">#REF!</definedName>
    <definedName name="KOSTNADER" localSheetId="2">#REF!</definedName>
    <definedName name="KOSTNADER" localSheetId="0">#REF!</definedName>
    <definedName name="KOSTNADER">'[1]Int 83-96'!#REF!</definedName>
    <definedName name="oldres.rapport">#REF!</definedName>
    <definedName name="overheadkostn">#REF!</definedName>
    <definedName name="Res.rapport" localSheetId="1">'Intäkter bil 2'!$A$2:$I$56</definedName>
    <definedName name="Res.rapport" localSheetId="2">#REF!</definedName>
    <definedName name="Res.rapport" localSheetId="0">#REF!</definedName>
    <definedName name="Res.rapport">'[2]1998 ack.result.rapport'!$C$2:$J$63</definedName>
    <definedName name="Senaste_månaden" localSheetId="1">'Intäkter bil 2'!$L$113:$O$117</definedName>
    <definedName name="Senaste_månaden" localSheetId="2">#REF!</definedName>
    <definedName name="Senaste_månaden" localSheetId="0">#REF!</definedName>
    <definedName name="Senaste_månaden">'[2]1998 ack.result.rapport'!$K$129:$R$133</definedName>
    <definedName name="_xlnm.Print_Area" localSheetId="3">'delprogram bil 4'!$A$1:$H$356</definedName>
    <definedName name="_xlnm.Print_Area" localSheetId="5">'fördkostn Bil 5'!$A$1:$K$81</definedName>
    <definedName name="_xlnm.Print_Area" localSheetId="1">'Intäkter bil 2'!$A$1:$J$54</definedName>
    <definedName name="_xlnm.Print_Titles" localSheetId="5">'fördkostn Bil 5'!$5:$8</definedName>
    <definedName name="_xlnm.Print_Titles" localSheetId="2">'kostnader bil 3'!$5:$6</definedName>
  </definedNames>
  <calcPr fullCalcOnLoad="1"/>
</workbook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E16" authorId="0">
      <text>
        <r>
          <rPr>
            <b/>
            <sz val="8"/>
            <rFont val="Tahoma"/>
            <family val="0"/>
          </rPr>
          <t>3211,3212,3213</t>
        </r>
      </text>
    </comment>
    <comment ref="E18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E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E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E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E32" authorId="1">
      <text>
        <r>
          <rPr>
            <sz val="10"/>
            <rFont val="Tahoma"/>
            <family val="0"/>
          </rPr>
          <t xml:space="preserve">3140,3141
</t>
        </r>
      </text>
    </comment>
    <comment ref="E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E41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E47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E48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E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E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comments4.xml><?xml version="1.0" encoding="utf-8"?>
<comments xmlns="http://schemas.openxmlformats.org/spreadsheetml/2006/main">
  <authors>
    <author>Datoransvarig</author>
  </authors>
  <commentList>
    <comment ref="J67" authorId="0">
      <text>
        <r>
          <rPr>
            <b/>
            <sz val="8"/>
            <rFont val="Tahoma"/>
            <family val="0"/>
          </rPr>
          <t>materialgruppen</t>
        </r>
      </text>
    </comment>
  </commentList>
</comments>
</file>

<file path=xl/comments6.xml><?xml version="1.0" encoding="utf-8"?>
<comments xmlns="http://schemas.openxmlformats.org/spreadsheetml/2006/main">
  <authors>
    <author>Datoransvarig Amnesty</author>
    <author>Amnesty International</author>
  </authors>
  <commentList>
    <comment ref="D78" authorId="0">
      <text>
        <r>
          <rPr>
            <sz val="8"/>
            <rFont val="Tahoma"/>
            <family val="0"/>
          </rPr>
          <t>Sekretariatskostnaderna har ökat med 364 tkr. Ökningen avser ny IT-projektanställning.
Personalkostnaderna har ökat med 1 Mkr då en del projekt och vikariat permanentats. 2000 hamnade 57 % av lönekostnaderna på dl. 2001 hamnar 54 % av lönekostnaderna där.
Några nya tjänster har egentligen inte tillkommit. Storleksförändringen beror också på löneökningar. Eftersom folk gör ungefär samma saker förra året som i år blir fördelningen lika.</t>
        </r>
      </text>
    </comment>
    <comment ref="N62" authorId="1">
      <text>
        <r>
          <rPr>
            <b/>
            <sz val="8"/>
            <rFont val="Tahoma"/>
            <family val="0"/>
          </rPr>
          <t>Tjänster som ej fördelas, se filen tidrapporter</t>
        </r>
      </text>
    </comment>
  </commentList>
</comments>
</file>

<file path=xl/sharedStrings.xml><?xml version="1.0" encoding="utf-8"?>
<sst xmlns="http://schemas.openxmlformats.org/spreadsheetml/2006/main" count="599" uniqueCount="373">
  <si>
    <t>Ö-tidsersättning</t>
  </si>
  <si>
    <t>Friskvård</t>
  </si>
  <si>
    <t>Övriga personalkostn.</t>
  </si>
  <si>
    <t>Ungdomsarbete</t>
  </si>
  <si>
    <t>Grupptrycket</t>
  </si>
  <si>
    <t>Distriktsombudsmöte</t>
  </si>
  <si>
    <t>Utbildning distriktsombud</t>
  </si>
  <si>
    <t>Pressklipp</t>
  </si>
  <si>
    <t>Internationellt möte</t>
  </si>
  <si>
    <t>Tidningar, böcker</t>
  </si>
  <si>
    <t>MR-info</t>
  </si>
  <si>
    <t>Registerhantering</t>
  </si>
  <si>
    <t>Teamsamordnarersättning</t>
  </si>
  <si>
    <t>Vikarier</t>
  </si>
  <si>
    <t>Program</t>
  </si>
  <si>
    <t>Flyktingarbete</t>
  </si>
  <si>
    <t>Besök av/hos arbetsgrupper</t>
  </si>
  <si>
    <t>Kampanjutbildning</t>
  </si>
  <si>
    <t>Avisering</t>
  </si>
  <si>
    <t>Återvärvning</t>
  </si>
  <si>
    <t>Chairs Forum</t>
  </si>
  <si>
    <t>Produktion &amp; distribution</t>
  </si>
  <si>
    <t>Mediaarbete</t>
  </si>
  <si>
    <t>Ungdomsträffar</t>
  </si>
  <si>
    <t>Informatörsutbildning</t>
  </si>
  <si>
    <t>Frivilligledarskap</t>
  </si>
  <si>
    <t xml:space="preserve">Utskick </t>
  </si>
  <si>
    <t>Uppdrags- och arbetsgrupper</t>
  </si>
  <si>
    <t>El</t>
  </si>
  <si>
    <t>Gula sidorna</t>
  </si>
  <si>
    <t>Delprogram</t>
  </si>
  <si>
    <t>Budget</t>
  </si>
  <si>
    <t>Utfall</t>
  </si>
  <si>
    <t>Prognos</t>
  </si>
  <si>
    <t>Allmänt</t>
  </si>
  <si>
    <t>Summa</t>
  </si>
  <si>
    <t>Ungdomsrådet</t>
  </si>
  <si>
    <t>Avgift EU Association</t>
  </si>
  <si>
    <t>Möten, seminarier, omkostnader</t>
  </si>
  <si>
    <t>Flyktingombudsmöte</t>
  </si>
  <si>
    <t>Rådgivningsbyrån</t>
  </si>
  <si>
    <t>Arbetsgrupper</t>
  </si>
  <si>
    <t>Distrikt</t>
  </si>
  <si>
    <t>Samordningsgrupper</t>
  </si>
  <si>
    <t>Utskick, porto, tryck</t>
  </si>
  <si>
    <t>Specialgrupper</t>
  </si>
  <si>
    <t>Utskick</t>
  </si>
  <si>
    <t>Blixtaktioner</t>
  </si>
  <si>
    <t>Distribution</t>
  </si>
  <si>
    <t>Intersektionella möten</t>
  </si>
  <si>
    <t>Directors meeting</t>
  </si>
  <si>
    <t>Kortkampanjen</t>
  </si>
  <si>
    <t>Porto</t>
  </si>
  <si>
    <t>Insamlingsarbete</t>
  </si>
  <si>
    <t>Bank- o postgirokostnader</t>
  </si>
  <si>
    <t>Avgift SFI o FRII</t>
  </si>
  <si>
    <t>Internetbetalningar</t>
  </si>
  <si>
    <t>Personnummersättning</t>
  </si>
  <si>
    <t>Försäljning</t>
  </si>
  <si>
    <t>Personalutbildning</t>
  </si>
  <si>
    <t>Oförutsedda utgifter</t>
  </si>
  <si>
    <t>Årsmötet</t>
  </si>
  <si>
    <t>Planeringsmöte</t>
  </si>
  <si>
    <t>Årsmöteshandlingar</t>
  </si>
  <si>
    <t>Granskningskommittén</t>
  </si>
  <si>
    <t>Styrelsen</t>
  </si>
  <si>
    <t>Möten</t>
  </si>
  <si>
    <t>Valberedningen</t>
  </si>
  <si>
    <t>Budgetmötet</t>
  </si>
  <si>
    <t>Internationella sekretariatet</t>
  </si>
  <si>
    <t>Sekretariatet</t>
  </si>
  <si>
    <t>Hyra</t>
  </si>
  <si>
    <t>Reparation och underhåll av lokaler</t>
  </si>
  <si>
    <t>Service och underhåll kontorsmaskiner</t>
  </si>
  <si>
    <t>Försäkringar</t>
  </si>
  <si>
    <t>Städning</t>
  </si>
  <si>
    <t>Kontorsmaterial</t>
  </si>
  <si>
    <t>Telefon</t>
  </si>
  <si>
    <t>Transporter</t>
  </si>
  <si>
    <t>Främmande tjänster</t>
  </si>
  <si>
    <t>Bankkostnader</t>
  </si>
  <si>
    <t>Avskrivningar</t>
  </si>
  <si>
    <t>Säkerhet</t>
  </si>
  <si>
    <t>Tryckeri</t>
  </si>
  <si>
    <t>Papper</t>
  </si>
  <si>
    <t>Service och underhåll</t>
  </si>
  <si>
    <t>Resor</t>
  </si>
  <si>
    <t>Fasta tjänster</t>
  </si>
  <si>
    <t>Ersättning frivilliga</t>
  </si>
  <si>
    <t>Informationsdagar, frivilliga</t>
  </si>
  <si>
    <t>Rekrytering</t>
  </si>
  <si>
    <t>Samordnarutbildning</t>
  </si>
  <si>
    <t>Uppgradering autogiro</t>
  </si>
  <si>
    <t>ECRE avgift</t>
  </si>
  <si>
    <t>Besök av/hos distrikten</t>
  </si>
  <si>
    <t>Tidskrifter och Interpress service</t>
  </si>
  <si>
    <t>Rekryteringsutbildning</t>
  </si>
  <si>
    <t>Fundraisingutbildning</t>
  </si>
  <si>
    <t>Utbildning för gruppmedlemmar</t>
  </si>
  <si>
    <t>Utbildning i flyktingfrågor</t>
  </si>
  <si>
    <t>Tackbrev till autogiromedlemmar</t>
  </si>
  <si>
    <t>Ledig för ev. ny aktivitet</t>
  </si>
  <si>
    <t>Marknadsföring, avisering &amp; påminnelser</t>
  </si>
  <si>
    <t>Årsrapporten</t>
  </si>
  <si>
    <t>Fundraising i samband m kampanj</t>
  </si>
  <si>
    <t>Månadsgåvan</t>
  </si>
  <si>
    <t>Nyrekrytering givare</t>
  </si>
  <si>
    <t>Insamlingsdagarna</t>
  </si>
  <si>
    <t>Långfredagskollekt</t>
  </si>
  <si>
    <t>Frivilligvård</t>
  </si>
  <si>
    <t>Resor/uppehälle gäster &amp; funktionä</t>
  </si>
  <si>
    <t>Avgift Ideell Arena</t>
  </si>
  <si>
    <t>Utbildning</t>
  </si>
  <si>
    <t>Att betala</t>
  </si>
  <si>
    <t>Referenslitteratur &amp; tidningar</t>
  </si>
  <si>
    <t>AmnestyGuard</t>
  </si>
  <si>
    <t>IT</t>
  </si>
  <si>
    <t>Kampanjer</t>
  </si>
  <si>
    <t>Material från IS</t>
  </si>
  <si>
    <t>Övrigt</t>
  </si>
  <si>
    <t>Materialproduktion</t>
  </si>
  <si>
    <t>Årsmöte EU-föreningen</t>
  </si>
  <si>
    <t>Internationella möten</t>
  </si>
  <si>
    <t>Stöd distriktscenter Gbg</t>
  </si>
  <si>
    <t>Övriga utgifter distr Gbg</t>
  </si>
  <si>
    <t>Hyra &amp; kontorskostn. Skåne/Blekinge</t>
  </si>
  <si>
    <t>Gruppstöd distr Skåne/Blekinge</t>
  </si>
  <si>
    <t>Övriga utgifter distr Skåne/Blekinge</t>
  </si>
  <si>
    <t>Gruppstöd distr Gbg</t>
  </si>
  <si>
    <t>Resor distr tjänster Gbg &amp; Malmö</t>
  </si>
  <si>
    <t>Service specialgrupper</t>
  </si>
  <si>
    <t>MR-utbildning</t>
  </si>
  <si>
    <t>Utbildarnätet</t>
  </si>
  <si>
    <t>Utbilningar distr Gbg</t>
  </si>
  <si>
    <t>Utbildningar distr Skåne/Blekinge</t>
  </si>
  <si>
    <t>Påminnelser DM</t>
  </si>
  <si>
    <t>Påminnelser TM</t>
  </si>
  <si>
    <t>Föravisering TM</t>
  </si>
  <si>
    <t>Värva till 1000</t>
  </si>
  <si>
    <t xml:space="preserve">Medlemsvärvning </t>
  </si>
  <si>
    <t>Adresspoint</t>
  </si>
  <si>
    <t>Amnestysupporter</t>
  </si>
  <si>
    <t xml:space="preserve">Humanfonden </t>
  </si>
  <si>
    <t>Porto direktsvar</t>
  </si>
  <si>
    <t xml:space="preserve">Företagssamarbete </t>
  </si>
  <si>
    <t>Marknadsundersökningar</t>
  </si>
  <si>
    <t xml:space="preserve">Seminarier &amp; utbildning </t>
  </si>
  <si>
    <t>Testamenten</t>
  </si>
  <si>
    <t>Face2Face inhouse</t>
  </si>
  <si>
    <t>Övriga omkostnader</t>
  </si>
  <si>
    <t>Adressuppdatering</t>
  </si>
  <si>
    <t>Besök andra sektioners årsmöten</t>
  </si>
  <si>
    <t>Trivselkostnader personal &amp; frivilliga</t>
  </si>
  <si>
    <t>Verksamhetsutveckling</t>
  </si>
  <si>
    <t>Events &amp; seminarier</t>
  </si>
  <si>
    <t>Gymnasieskolor</t>
  </si>
  <si>
    <t>Lön och arvoden</t>
  </si>
  <si>
    <t>juni</t>
  </si>
  <si>
    <t/>
  </si>
  <si>
    <t>Fast</t>
  </si>
  <si>
    <t>Disp</t>
  </si>
  <si>
    <t>dec</t>
  </si>
  <si>
    <t>sept</t>
  </si>
  <si>
    <t>Kampanjer &amp; aktioner</t>
  </si>
  <si>
    <t>Events och seminarier</t>
  </si>
  <si>
    <t>Resor personal inrikes</t>
  </si>
  <si>
    <t>Information &amp; kommunikation</t>
  </si>
  <si>
    <t>Lobbyverksamhet (inkl EU-för)</t>
  </si>
  <si>
    <t>EU-föreningens lobbymöten</t>
  </si>
  <si>
    <t>Internationellt möte för IGO coordinators</t>
  </si>
  <si>
    <t>Nätverkssamarbeten</t>
  </si>
  <si>
    <t>Riksdagsgruppen</t>
  </si>
  <si>
    <t>Sektionskampanj</t>
  </si>
  <si>
    <t>Seminarier</t>
  </si>
  <si>
    <t>Inköp av rapporter</t>
  </si>
  <si>
    <t>MR-info Göteborg</t>
  </si>
  <si>
    <t>MR-info Skåne-Blekinge</t>
  </si>
  <si>
    <t>Nr 1-4</t>
  </si>
  <si>
    <t>Amnesty Press</t>
  </si>
  <si>
    <t>AP utökat sidantal</t>
  </si>
  <si>
    <t>Marknadsföring &amp; infomaterial</t>
  </si>
  <si>
    <t>Utställningsmaterial</t>
  </si>
  <si>
    <t>Basmaterial</t>
  </si>
  <si>
    <t>Rätt ska va rätt</t>
  </si>
  <si>
    <t>Sneställt</t>
  </si>
  <si>
    <t>Högskolor &amp; universitet</t>
  </si>
  <si>
    <t>Metodutveckling</t>
  </si>
  <si>
    <t>Information och dokumentation</t>
  </si>
  <si>
    <t>Stöd till aktivism</t>
  </si>
  <si>
    <t>Utåtriktade aktiviteter</t>
  </si>
  <si>
    <t>Teamdagar Skåne/Blekinge</t>
  </si>
  <si>
    <t>Teamdagar Göteborg</t>
  </si>
  <si>
    <t>Landprogram- intersek möten i utl</t>
  </si>
  <si>
    <t>Landprogam- utåtr aktiviteter</t>
  </si>
  <si>
    <t>Landprogram-service</t>
  </si>
  <si>
    <t>Service övr samordnare</t>
  </si>
  <si>
    <t>Aktivistseminarium</t>
  </si>
  <si>
    <t>Amnestyakademin</t>
  </si>
  <si>
    <t>Frivilligledarskapsprogrammet</t>
  </si>
  <si>
    <t>Utbildningsmaterial</t>
  </si>
  <si>
    <t>Medlemmar och organisation</t>
  </si>
  <si>
    <t>Omkostnader</t>
  </si>
  <si>
    <t>Resor &amp; diverse</t>
  </si>
  <si>
    <t>Allmänna reskostnader</t>
  </si>
  <si>
    <t>Medlemsvärvning &amp; avisering</t>
  </si>
  <si>
    <t>Minnesgåvor</t>
  </si>
  <si>
    <t>Stora gåvor</t>
  </si>
  <si>
    <t xml:space="preserve">Insamlingsbrev </t>
  </si>
  <si>
    <t xml:space="preserve">Fundraising internet/nya kanaler </t>
  </si>
  <si>
    <t>Gemensamma kostnader</t>
  </si>
  <si>
    <t>Revision</t>
  </si>
  <si>
    <t>Planeringsdag</t>
  </si>
  <si>
    <t>Teamplanering</t>
  </si>
  <si>
    <t>Personal</t>
  </si>
  <si>
    <t>Resor utlokaliserade tjänster</t>
  </si>
  <si>
    <t>Praktikanter &amp; frivilliga</t>
  </si>
  <si>
    <t>Internationella rörelsen</t>
  </si>
  <si>
    <t>Reservupplösning</t>
  </si>
  <si>
    <t>Reservavsättning</t>
  </si>
  <si>
    <t>Nordisk ungdomsträff</t>
  </si>
  <si>
    <t>Utfall i %</t>
  </si>
  <si>
    <t>Not</t>
  </si>
  <si>
    <t>DIREKTA PROGRAMKOSTNADER</t>
  </si>
  <si>
    <t>1. Kampanjer</t>
  </si>
  <si>
    <t>Flyktingarbete (inkl RGB)</t>
  </si>
  <si>
    <t>2. Information och kommunikation</t>
  </si>
  <si>
    <t>Lobbyverksamhet (inkl EU-för.)</t>
  </si>
  <si>
    <t>3. Stöd till aktivism</t>
  </si>
  <si>
    <t>4. Medlemmar och organisation</t>
  </si>
  <si>
    <t xml:space="preserve">Årsmötet/MR-konferens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</si>
  <si>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</si>
  <si>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</si>
  <si>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</si>
  <si>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</si>
  <si>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</si>
  <si>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</si>
  <si>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</si>
  <si>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>Insamling</t>
  </si>
  <si>
    <t xml:space="preserve">Amnestyfondens andel </t>
  </si>
  <si>
    <t>SUMMA PROGRAMKOSTNADER</t>
  </si>
  <si>
    <t>6. Gemensamma kostnader</t>
  </si>
  <si>
    <t>SUMMA SEKTIONSKOSTNADER</t>
  </si>
  <si>
    <t>7. Internationella rörelsen</t>
  </si>
  <si>
    <t>SUMMA BIDRAG TILL INT. RÖRELSEN</t>
  </si>
  <si>
    <t>TOTALT</t>
  </si>
  <si>
    <t>SAMMANFATTNING</t>
  </si>
  <si>
    <t>Programkostnader</t>
  </si>
  <si>
    <t>Sekretariatskostnader</t>
  </si>
  <si>
    <t>Personalkostnader</t>
  </si>
  <si>
    <t>Sektionskostnader</t>
  </si>
  <si>
    <t>Bidrag till Internationella rörelsen</t>
  </si>
  <si>
    <t>Noter</t>
  </si>
  <si>
    <t>Amnestyfondens andel av insamlingskostnaderna</t>
  </si>
  <si>
    <t>Amnestyfondens andel</t>
  </si>
  <si>
    <t xml:space="preserve">  1     Projekttjänsten för SVAW flyttad till personalkostnader. </t>
  </si>
  <si>
    <t xml:space="preserve">  2     Distriktstjänsten i Malmö har flyttats över till Personal.</t>
  </si>
  <si>
    <t>1, 2</t>
  </si>
  <si>
    <t>Bilaga 3</t>
  </si>
  <si>
    <t>Ekonomisk verksamhetsplan för 2006</t>
  </si>
  <si>
    <t>Underlag för budgetram 2006</t>
  </si>
  <si>
    <t>INTÄKTER</t>
  </si>
  <si>
    <t xml:space="preserve">U05 i förh </t>
  </si>
  <si>
    <t>jan-apr</t>
  </si>
  <si>
    <t>budget</t>
  </si>
  <si>
    <t>av budget</t>
  </si>
  <si>
    <t>till U04</t>
  </si>
  <si>
    <t>Avgifter</t>
  </si>
  <si>
    <t>Helbetalande medl.</t>
  </si>
  <si>
    <t>Delbetalande medl.</t>
  </si>
  <si>
    <t>Medl via autogiro</t>
  </si>
  <si>
    <t>Gruppavgifter</t>
  </si>
  <si>
    <t>Summa avgifter</t>
  </si>
  <si>
    <t xml:space="preserve">Försäljning </t>
  </si>
  <si>
    <t>Rapporter o dyl</t>
  </si>
  <si>
    <t>Annonser</t>
  </si>
  <si>
    <t>Övrig försäljning</t>
  </si>
  <si>
    <t>Summa försäljning</t>
  </si>
  <si>
    <t>Prenumerationer</t>
  </si>
  <si>
    <t>Summa prenumerationer</t>
  </si>
  <si>
    <t>Gåvor &amp; bidrag</t>
  </si>
  <si>
    <t>Grupper &amp; distrikt</t>
  </si>
  <si>
    <t>Gåvor från organisationer</t>
  </si>
  <si>
    <t>Allmänna arvsfonden</t>
  </si>
  <si>
    <t>Företagssamarbete</t>
  </si>
  <si>
    <t>Företagsgåvor</t>
  </si>
  <si>
    <t>Insamlingsbrev</t>
  </si>
  <si>
    <t>Gåvor via autogiro</t>
  </si>
  <si>
    <t>Övriga insamlingsaktiv.</t>
  </si>
  <si>
    <t>Humanfonden (se nedan)</t>
  </si>
  <si>
    <t>Hjälpfonden (se nedan)</t>
  </si>
  <si>
    <t>Spontana gåvor (privat)</t>
  </si>
  <si>
    <t>Amnestyfonden andel</t>
  </si>
  <si>
    <t>Summa gåvor och bidrag</t>
  </si>
  <si>
    <t>Räntor</t>
  </si>
  <si>
    <t>Övriga</t>
  </si>
  <si>
    <t>Summa övrigt</t>
  </si>
  <si>
    <t>SUMMA INTÄKTER</t>
  </si>
  <si>
    <t>Bilaga 1</t>
  </si>
  <si>
    <t>Amnesty</t>
  </si>
  <si>
    <t>Budget 2005</t>
  </si>
  <si>
    <t xml:space="preserve">INTÄKTER </t>
  </si>
  <si>
    <t>Medlemsavgifter</t>
  </si>
  <si>
    <t xml:space="preserve">KOSTNADER </t>
  </si>
  <si>
    <t>Programverksamhet</t>
  </si>
  <si>
    <t xml:space="preserve">Sekretariatskost </t>
  </si>
  <si>
    <t xml:space="preserve">IS-avgift </t>
  </si>
  <si>
    <t>SUMMA KOSTNADER</t>
  </si>
  <si>
    <t>RESULTAT</t>
  </si>
  <si>
    <t>Upplösning av Humanfondsreserv</t>
  </si>
  <si>
    <t>Res. e avs H-fondsreserv</t>
  </si>
  <si>
    <t>Bilaga 2</t>
  </si>
  <si>
    <t>Bilaga 4</t>
  </si>
  <si>
    <t>Budget 2006   (i tkr)</t>
  </si>
  <si>
    <t>Budget 2006</t>
  </si>
  <si>
    <t>Prognos 2005</t>
  </si>
  <si>
    <t>Mäta aktivismen</t>
  </si>
  <si>
    <t>tkr</t>
  </si>
  <si>
    <t>Årsmöteskostnad personal</t>
  </si>
  <si>
    <t>MR-konferens</t>
  </si>
  <si>
    <t>Kortkampanjen med färgbilder</t>
  </si>
  <si>
    <t>Programbudget 2006 -  tkr</t>
  </si>
  <si>
    <t>Förslag till utökad verksamhet 2006</t>
  </si>
  <si>
    <t>Bilaga 5</t>
  </si>
  <si>
    <t>Förslag utökad verksamhet</t>
  </si>
  <si>
    <t>Resultat efter utökad verksamhet</t>
  </si>
  <si>
    <t>Projekttjänst aktivism</t>
  </si>
  <si>
    <t>Internkommunikation</t>
  </si>
  <si>
    <t xml:space="preserve">  3     Inklusive en extrasatsning på F2F om 1 Mkr. Intäkterna från denna har räknats </t>
  </si>
  <si>
    <t xml:space="preserve">         med i budgetramen.</t>
  </si>
  <si>
    <t>(i tkr)</t>
  </si>
  <si>
    <t>Direkta</t>
  </si>
  <si>
    <t>Fördelade</t>
  </si>
  <si>
    <t>programkostnader</t>
  </si>
  <si>
    <t>kostnader</t>
  </si>
  <si>
    <t xml:space="preserve">kostnader </t>
  </si>
  <si>
    <t xml:space="preserve">Budget </t>
  </si>
  <si>
    <t>+/-</t>
  </si>
  <si>
    <t>DL</t>
  </si>
  <si>
    <t>Adm</t>
  </si>
  <si>
    <t xml:space="preserve">Blixtaktioner </t>
  </si>
  <si>
    <t xml:space="preserve">Flyktingarbete (ink bidrag RGB) </t>
  </si>
  <si>
    <t xml:space="preserve">Lobbyverksamhet (inkl EU-för) </t>
  </si>
  <si>
    <t xml:space="preserve">Mediaarbete </t>
  </si>
  <si>
    <t xml:space="preserve">Marknadsföring &amp; Info-mtrl </t>
  </si>
  <si>
    <t xml:space="preserve">Arbetsgrupper </t>
  </si>
  <si>
    <t xml:space="preserve">Distrikt </t>
  </si>
  <si>
    <t xml:space="preserve">Samordningsgrupper </t>
  </si>
  <si>
    <t>Regional verksamhet</t>
  </si>
  <si>
    <t xml:space="preserve">Årsmötet </t>
  </si>
  <si>
    <t xml:space="preserve">Intersektionella möten </t>
  </si>
  <si>
    <t xml:space="preserve">ICM/intern möten </t>
  </si>
  <si>
    <t>Medlemsvärdering &amp; avisering</t>
  </si>
  <si>
    <t xml:space="preserve">Registerhantering </t>
  </si>
  <si>
    <t>SUMMA PROGRAMKOSTN.</t>
  </si>
  <si>
    <t xml:space="preserve">Personal </t>
  </si>
  <si>
    <t>Ej fördelat</t>
  </si>
  <si>
    <t>Summa adm</t>
  </si>
  <si>
    <t>Total</t>
  </si>
  <si>
    <t>SUMMA SEKTIONSKOSTN.</t>
  </si>
  <si>
    <t>8. Internationella rörelsen</t>
  </si>
  <si>
    <t xml:space="preserve">Internationella sekretariatet </t>
  </si>
  <si>
    <t>TOTALA KOSTNADER</t>
  </si>
  <si>
    <t xml:space="preserve">+/- </t>
  </si>
  <si>
    <t>+/-%</t>
  </si>
  <si>
    <t>Direkta programkostnader</t>
  </si>
  <si>
    <t>Direkta programlönekostnader</t>
  </si>
  <si>
    <t>Summa direkta programkostnader</t>
  </si>
  <si>
    <t>Administration</t>
  </si>
  <si>
    <t>Summa sektionskostnader</t>
  </si>
  <si>
    <t>Summa kostnader</t>
  </si>
  <si>
    <t>Budget 2006 med fördelade programkostnader</t>
  </si>
  <si>
    <t>Bilaga 7</t>
  </si>
  <si>
    <t>budget 2006</t>
  </si>
</sst>
</file>

<file path=xl/styles.xml><?xml version="1.0" encoding="utf-8"?>
<styleSheet xmlns="http://schemas.openxmlformats.org/spreadsheetml/2006/main">
  <numFmts count="6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0.0"/>
    <numFmt numFmtId="181" formatCode="#,##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%"/>
    <numFmt numFmtId="191" formatCode="#,##0.00000"/>
    <numFmt numFmtId="192" formatCode="#,##0.000000"/>
    <numFmt numFmtId="193" formatCode="_-* #,##0.0\ _k_r_-;\-* #,##0.0\ _k_r_-;_-* &quot;-&quot;??\ _k_r_-;_-@_-"/>
    <numFmt numFmtId="194" formatCode="#,##0,"/>
    <numFmt numFmtId="195" formatCode="#,##0.0;[Red]&quot;-&quot;#,##0.0"/>
    <numFmt numFmtId="196" formatCode="#,##0.000;[Red]&quot;-&quot;#,##0.000"/>
    <numFmt numFmtId="197" formatCode="#,##0.0000;[Red]&quot;-&quot;#,##0.0000"/>
    <numFmt numFmtId="198" formatCode="#,##0.00000;[Red]&quot;-&quot;#,##0.00000"/>
    <numFmt numFmtId="199" formatCode="#,##0.000000;[Red]&quot;-&quot;#,##0.000000"/>
    <numFmt numFmtId="200" formatCode="#,##0.0_ _k_r;[Red]\-#,##0.0_ _k_r"/>
    <numFmt numFmtId="201" formatCode="#,##0.000_ _k_r;[Red]\-#,##0.000_ _k_r"/>
    <numFmt numFmtId="202" formatCode="#,##0.0000_ _k_r;[Red]\-#,##0.0000_ _k_r"/>
    <numFmt numFmtId="203" formatCode="\§"/>
    <numFmt numFmtId="204" formatCode="0.0_%"/>
    <numFmt numFmtId="205" formatCode="0.0,%"/>
    <numFmt numFmtId="206" formatCode="0.00,%"/>
    <numFmt numFmtId="207" formatCode="0.000,%"/>
    <numFmt numFmtId="208" formatCode="0,%"/>
    <numFmt numFmtId="209" formatCode="0.0\'%"/>
    <numFmt numFmtId="210" formatCode="00.0"/>
    <numFmt numFmtId="211" formatCode="_-* #,##0.0\ &quot;kr&quot;_-;\-* #,##0.0\ &quot;kr&quot;_-;_-* &quot;-&quot;??\ &quot;kr&quot;_-;_-@_-"/>
    <numFmt numFmtId="212" formatCode="_-* #,##0\ &quot;kr&quot;_-;\-* #,##0\ &quot;kr&quot;_-;_-* &quot;-&quot;??\ &quot;kr&quot;_-;_-@_-"/>
    <numFmt numFmtId="213" formatCode="_-* #,##0\ _k_r_-;\-* #,##0\ _k_r_-;_-* &quot;-&quot;??\ _k_r_-;_-@_-"/>
    <numFmt numFmtId="214" formatCode="#,##0.0&quot; kr&quot;;[Red]\-#,##0.0&quot; kr&quot;"/>
    <numFmt numFmtId="215" formatCode="yyyy/mm/dd\ "/>
    <numFmt numFmtId="216" formatCode="mmm/yyyy"/>
    <numFmt numFmtId="217" formatCode="mmmm\ yyyy"/>
    <numFmt numFmtId="218" formatCode="&quot;Ja&quot;;&quot;Ja&quot;;&quot;Nej&quot;"/>
    <numFmt numFmtId="219" formatCode="&quot;Sant&quot;;&quot;Sant&quot;;&quot;Falskt&quot;"/>
    <numFmt numFmtId="220" formatCode="&quot;På&quot;;&quot;På&quot;;&quot;Av&quot;"/>
  </numFmts>
  <fonts count="43">
    <font>
      <sz val="10"/>
      <name val="Arial"/>
      <family val="0"/>
    </font>
    <font>
      <sz val="10"/>
      <name val="Geneva"/>
      <family val="0"/>
    </font>
    <font>
      <sz val="10"/>
      <name val="Tms Rmn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Tahoma"/>
      <family val="0"/>
    </font>
    <font>
      <sz val="9"/>
      <color indexed="10"/>
      <name val="Verdana"/>
      <family val="2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sz val="10"/>
      <name val="Times New Roman"/>
      <family val="0"/>
    </font>
    <font>
      <b/>
      <i/>
      <sz val="10"/>
      <name val="Times New Roman"/>
      <family val="1"/>
    </font>
    <font>
      <b/>
      <i/>
      <sz val="11"/>
      <name val="Verdana"/>
      <family val="2"/>
    </font>
    <font>
      <b/>
      <sz val="8"/>
      <name val="Verdana"/>
      <family val="2"/>
    </font>
    <font>
      <sz val="9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sz val="8"/>
      <name val="Tahoma"/>
      <family val="0"/>
    </font>
    <font>
      <b/>
      <i/>
      <sz val="12"/>
      <name val="Verdana"/>
      <family val="2"/>
    </font>
    <font>
      <b/>
      <sz val="15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9"/>
      <color indexed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4"/>
      <color indexed="8"/>
      <name val="Tms Rmn"/>
      <family val="0"/>
    </font>
    <font>
      <sz val="10"/>
      <name val="Tahoma"/>
      <family val="0"/>
    </font>
    <font>
      <b/>
      <sz val="10"/>
      <name val="Tahoma"/>
      <family val="0"/>
    </font>
    <font>
      <sz val="2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u val="single"/>
      <sz val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3" fontId="3" fillId="0" borderId="0" xfId="25" applyNumberFormat="1" applyFont="1" applyAlignment="1">
      <alignment horizontal="left"/>
      <protection/>
    </xf>
    <xf numFmtId="3" fontId="4" fillId="0" borderId="0" xfId="25" applyNumberFormat="1" applyFont="1">
      <alignment/>
      <protection/>
    </xf>
    <xf numFmtId="3" fontId="4" fillId="0" borderId="0" xfId="25" applyNumberFormat="1" applyFont="1" applyFill="1">
      <alignment/>
      <protection/>
    </xf>
    <xf numFmtId="3" fontId="4" fillId="0" borderId="0" xfId="15" applyNumberFormat="1" applyFont="1" applyAlignment="1">
      <alignment/>
    </xf>
    <xf numFmtId="3" fontId="3" fillId="0" borderId="0" xfId="25" applyNumberFormat="1" applyFont="1" applyAlignment="1">
      <alignment horizontal="center"/>
      <protection/>
    </xf>
    <xf numFmtId="3" fontId="5" fillId="0" borderId="0" xfId="25" applyNumberFormat="1" applyFont="1" applyAlignment="1">
      <alignment horizontal="left"/>
      <protection/>
    </xf>
    <xf numFmtId="3" fontId="4" fillId="0" borderId="0" xfId="25" applyNumberFormat="1" applyFont="1" applyBorder="1" applyAlignment="1">
      <alignment horizontal="left"/>
      <protection/>
    </xf>
    <xf numFmtId="3" fontId="4" fillId="0" borderId="0" xfId="25" applyNumberFormat="1" applyFont="1" applyBorder="1">
      <alignment/>
      <protection/>
    </xf>
    <xf numFmtId="3" fontId="4" fillId="0" borderId="0" xfId="25" applyNumberFormat="1" applyFont="1" applyFill="1" applyBorder="1">
      <alignment/>
      <protection/>
    </xf>
    <xf numFmtId="3" fontId="4" fillId="0" borderId="1" xfId="25" applyNumberFormat="1" applyFont="1" applyBorder="1">
      <alignment/>
      <protection/>
    </xf>
    <xf numFmtId="3" fontId="4" fillId="0" borderId="0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3" fontId="4" fillId="0" borderId="0" xfId="25" applyNumberFormat="1" applyFont="1" applyAlignment="1">
      <alignment horizontal="center"/>
      <protection/>
    </xf>
    <xf numFmtId="3" fontId="3" fillId="0" borderId="0" xfId="25" applyNumberFormat="1" applyFont="1">
      <alignment/>
      <protection/>
    </xf>
    <xf numFmtId="3" fontId="4" fillId="0" borderId="0" xfId="25" applyNumberFormat="1" applyFont="1" applyFill="1" applyBorder="1" applyAlignment="1">
      <alignment horizontal="left"/>
      <protection/>
    </xf>
    <xf numFmtId="3" fontId="4" fillId="0" borderId="0" xfId="15" applyNumberFormat="1" applyFont="1" applyFill="1" applyBorder="1" applyAlignment="1">
      <alignment/>
    </xf>
    <xf numFmtId="3" fontId="4" fillId="0" borderId="0" xfId="22" applyNumberFormat="1" applyFont="1" applyBorder="1">
      <alignment/>
      <protection/>
    </xf>
    <xf numFmtId="0" fontId="4" fillId="0" borderId="0" xfId="25" applyFont="1">
      <alignment/>
      <protection/>
    </xf>
    <xf numFmtId="0" fontId="4" fillId="0" borderId="0" xfId="22" applyFont="1" applyFill="1" applyBorder="1">
      <alignment/>
      <protection/>
    </xf>
    <xf numFmtId="0" fontId="4" fillId="0" borderId="0" xfId="25" applyFont="1" applyFill="1" applyBorder="1">
      <alignment/>
      <protection/>
    </xf>
    <xf numFmtId="3" fontId="10" fillId="0" borderId="2" xfId="25" applyNumberFormat="1" applyFont="1" applyBorder="1" applyAlignment="1">
      <alignment horizontal="center"/>
      <protection/>
    </xf>
    <xf numFmtId="3" fontId="10" fillId="0" borderId="1" xfId="25" applyNumberFormat="1" applyFont="1" applyBorder="1" applyAlignment="1">
      <alignment horizontal="left"/>
      <protection/>
    </xf>
    <xf numFmtId="3" fontId="11" fillId="0" borderId="0" xfId="25" applyNumberFormat="1" applyFont="1" applyBorder="1">
      <alignment/>
      <protection/>
    </xf>
    <xf numFmtId="3" fontId="11" fillId="0" borderId="1" xfId="25" applyNumberFormat="1" applyFont="1" applyBorder="1">
      <alignment/>
      <protection/>
    </xf>
    <xf numFmtId="3" fontId="11" fillId="0" borderId="0" xfId="22" applyNumberFormat="1" applyFont="1" applyFill="1" applyBorder="1">
      <alignment/>
      <protection/>
    </xf>
    <xf numFmtId="3" fontId="11" fillId="0" borderId="3" xfId="25" applyNumberFormat="1" applyFont="1" applyBorder="1" applyAlignment="1">
      <alignment horizontal="center"/>
      <protection/>
    </xf>
    <xf numFmtId="3" fontId="10" fillId="0" borderId="4" xfId="25" applyNumberFormat="1" applyFont="1" applyBorder="1" applyAlignment="1">
      <alignment horizontal="left"/>
      <protection/>
    </xf>
    <xf numFmtId="3" fontId="10" fillId="0" borderId="5" xfId="25" applyNumberFormat="1" applyFont="1" applyBorder="1">
      <alignment/>
      <protection/>
    </xf>
    <xf numFmtId="3" fontId="10" fillId="0" borderId="6" xfId="25" applyNumberFormat="1" applyFont="1" applyBorder="1" applyAlignment="1">
      <alignment horizontal="center"/>
      <protection/>
    </xf>
    <xf numFmtId="3" fontId="11" fillId="0" borderId="0" xfId="25" applyNumberFormat="1" applyFont="1" applyBorder="1" applyAlignment="1">
      <alignment horizontal="right"/>
      <protection/>
    </xf>
    <xf numFmtId="3" fontId="10" fillId="0" borderId="0" xfId="25" applyNumberFormat="1" applyFont="1" applyBorder="1" applyAlignment="1">
      <alignment horizontal="center"/>
      <protection/>
    </xf>
    <xf numFmtId="3" fontId="10" fillId="0" borderId="0" xfId="25" applyNumberFormat="1" applyFont="1" applyBorder="1" applyAlignment="1">
      <alignment horizontal="left"/>
      <protection/>
    </xf>
    <xf numFmtId="3" fontId="10" fillId="0" borderId="0" xfId="25" applyNumberFormat="1" applyFont="1" applyBorder="1">
      <alignment/>
      <protection/>
    </xf>
    <xf numFmtId="3" fontId="10" fillId="0" borderId="0" xfId="25" applyNumberFormat="1" applyFont="1" applyAlignment="1">
      <alignment horizontal="center"/>
      <protection/>
    </xf>
    <xf numFmtId="3" fontId="4" fillId="0" borderId="0" xfId="25" applyNumberFormat="1" applyFont="1" applyFill="1" applyBorder="1" applyAlignment="1">
      <alignment horizontal="center"/>
      <protection/>
    </xf>
    <xf numFmtId="3" fontId="11" fillId="0" borderId="0" xfId="15" applyNumberFormat="1" applyFont="1" applyFill="1" applyBorder="1" applyAlignment="1">
      <alignment horizontal="right"/>
    </xf>
    <xf numFmtId="3" fontId="10" fillId="0" borderId="5" xfId="25" applyNumberFormat="1" applyFont="1" applyFill="1" applyBorder="1" applyAlignment="1">
      <alignment horizontal="right"/>
      <protection/>
    </xf>
    <xf numFmtId="3" fontId="3" fillId="0" borderId="0" xfId="25" applyNumberFormat="1" applyFont="1" applyAlignment="1">
      <alignment/>
      <protection/>
    </xf>
    <xf numFmtId="3" fontId="3" fillId="0" borderId="0" xfId="25" applyNumberFormat="1" applyFont="1" applyAlignment="1" quotePrefix="1">
      <alignment horizontal="left"/>
      <protection/>
    </xf>
    <xf numFmtId="3" fontId="13" fillId="0" borderId="0" xfId="25" applyNumberFormat="1" applyFont="1">
      <alignment/>
      <protection/>
    </xf>
    <xf numFmtId="3" fontId="12" fillId="0" borderId="5" xfId="25" applyNumberFormat="1" applyFont="1" applyBorder="1">
      <alignment/>
      <protection/>
    </xf>
    <xf numFmtId="3" fontId="12" fillId="0" borderId="0" xfId="25" applyNumberFormat="1" applyFont="1" applyAlignment="1">
      <alignment horizontal="left"/>
      <protection/>
    </xf>
    <xf numFmtId="1" fontId="10" fillId="0" borderId="3" xfId="25" applyNumberFormat="1" applyFont="1" applyBorder="1" applyAlignment="1">
      <alignment horizontal="center"/>
      <protection/>
    </xf>
    <xf numFmtId="3" fontId="11" fillId="0" borderId="0" xfId="25" applyNumberFormat="1" applyFont="1" applyFill="1" applyBorder="1" applyAlignment="1">
      <alignment horizontal="right"/>
      <protection/>
    </xf>
    <xf numFmtId="3" fontId="4" fillId="0" borderId="0" xfId="25" applyNumberFormat="1" applyFont="1" applyFill="1" applyBorder="1" quotePrefix="1">
      <alignment/>
      <protection/>
    </xf>
    <xf numFmtId="3" fontId="12" fillId="0" borderId="7" xfId="25" applyNumberFormat="1" applyFont="1" applyBorder="1">
      <alignment/>
      <protection/>
    </xf>
    <xf numFmtId="3" fontId="12" fillId="0" borderId="0" xfId="25" applyNumberFormat="1" applyFont="1" applyBorder="1">
      <alignment/>
      <protection/>
    </xf>
    <xf numFmtId="3" fontId="13" fillId="0" borderId="0" xfId="25" applyNumberFormat="1" applyFont="1" applyFill="1" applyBorder="1" applyAlignment="1">
      <alignment horizontal="right"/>
      <protection/>
    </xf>
    <xf numFmtId="3" fontId="13" fillId="0" borderId="0" xfId="15" applyNumberFormat="1" applyFont="1" applyBorder="1" applyAlignment="1">
      <alignment horizontal="center"/>
    </xf>
    <xf numFmtId="3" fontId="10" fillId="0" borderId="8" xfId="25" applyNumberFormat="1" applyFont="1" applyBorder="1">
      <alignment/>
      <protection/>
    </xf>
    <xf numFmtId="3" fontId="10" fillId="0" borderId="8" xfId="15" applyNumberFormat="1" applyFont="1" applyFill="1" applyBorder="1" applyAlignment="1">
      <alignment horizontal="right"/>
    </xf>
    <xf numFmtId="3" fontId="12" fillId="0" borderId="0" xfId="25" applyNumberFormat="1" applyFont="1" applyBorder="1" applyAlignment="1">
      <alignment horizontal="center"/>
      <protection/>
    </xf>
    <xf numFmtId="3" fontId="10" fillId="2" borderId="8" xfId="25" applyNumberFormat="1" applyFont="1" applyFill="1" applyBorder="1" applyAlignment="1">
      <alignment horizontal="right"/>
      <protection/>
    </xf>
    <xf numFmtId="3" fontId="11" fillId="2" borderId="0" xfId="25" applyNumberFormat="1" applyFont="1" applyFill="1" applyBorder="1">
      <alignment/>
      <protection/>
    </xf>
    <xf numFmtId="3" fontId="11" fillId="2" borderId="0" xfId="25" applyNumberFormat="1" applyFont="1" applyFill="1" applyBorder="1" applyAlignment="1">
      <alignment horizontal="right"/>
      <protection/>
    </xf>
    <xf numFmtId="3" fontId="10" fillId="2" borderId="5" xfId="25" applyNumberFormat="1" applyFont="1" applyFill="1" applyBorder="1" applyAlignment="1">
      <alignment horizontal="right"/>
      <protection/>
    </xf>
    <xf numFmtId="3" fontId="10" fillId="2" borderId="9" xfId="25" applyNumberFormat="1" applyFont="1" applyFill="1" applyBorder="1" applyAlignment="1">
      <alignment horizontal="right"/>
      <protection/>
    </xf>
    <xf numFmtId="3" fontId="11" fillId="2" borderId="10" xfId="25" applyNumberFormat="1" applyFont="1" applyFill="1" applyBorder="1">
      <alignment/>
      <protection/>
    </xf>
    <xf numFmtId="3" fontId="11" fillId="2" borderId="10" xfId="25" applyNumberFormat="1" applyFont="1" applyFill="1" applyBorder="1" applyAlignment="1">
      <alignment horizontal="right"/>
      <protection/>
    </xf>
    <xf numFmtId="3" fontId="10" fillId="2" borderId="11" xfId="25" applyNumberFormat="1" applyFont="1" applyFill="1" applyBorder="1" applyAlignment="1">
      <alignment horizontal="right"/>
      <protection/>
    </xf>
    <xf numFmtId="3" fontId="13" fillId="3" borderId="0" xfId="25" applyNumberFormat="1" applyFont="1" applyFill="1" applyBorder="1" applyAlignment="1">
      <alignment horizontal="right"/>
      <protection/>
    </xf>
    <xf numFmtId="3" fontId="13" fillId="0" borderId="0" xfId="25" applyNumberFormat="1" applyFont="1" applyFill="1" applyBorder="1">
      <alignment/>
      <protection/>
    </xf>
    <xf numFmtId="3" fontId="13" fillId="3" borderId="0" xfId="25" applyNumberFormat="1" applyFont="1" applyFill="1" applyBorder="1">
      <alignment/>
      <protection/>
    </xf>
    <xf numFmtId="3" fontId="13" fillId="0" borderId="0" xfId="25" applyNumberFormat="1" applyFont="1" applyBorder="1">
      <alignment/>
      <protection/>
    </xf>
    <xf numFmtId="3" fontId="12" fillId="0" borderId="0" xfId="25" applyNumberFormat="1" applyFont="1" applyBorder="1" applyAlignment="1">
      <alignment horizontal="left"/>
      <protection/>
    </xf>
    <xf numFmtId="3" fontId="12" fillId="0" borderId="8" xfId="25" applyNumberFormat="1" applyFont="1" applyBorder="1">
      <alignment/>
      <protection/>
    </xf>
    <xf numFmtId="3" fontId="13" fillId="2" borderId="8" xfId="25" applyNumberFormat="1" applyFont="1" applyFill="1" applyBorder="1" applyAlignment="1">
      <alignment horizontal="right"/>
      <protection/>
    </xf>
    <xf numFmtId="3" fontId="13" fillId="2" borderId="9" xfId="25" applyNumberFormat="1" applyFont="1" applyFill="1" applyBorder="1">
      <alignment/>
      <protection/>
    </xf>
    <xf numFmtId="3" fontId="12" fillId="0" borderId="4" xfId="25" applyNumberFormat="1" applyFont="1" applyBorder="1">
      <alignment/>
      <protection/>
    </xf>
    <xf numFmtId="3" fontId="11" fillId="0" borderId="5" xfId="15" applyNumberFormat="1" applyFont="1" applyFill="1" applyBorder="1" applyAlignment="1">
      <alignment horizontal="right"/>
    </xf>
    <xf numFmtId="3" fontId="13" fillId="2" borderId="5" xfId="25" applyNumberFormat="1" applyFont="1" applyFill="1" applyBorder="1" applyAlignment="1">
      <alignment horizontal="right"/>
      <protection/>
    </xf>
    <xf numFmtId="3" fontId="13" fillId="2" borderId="11" xfId="25" applyNumberFormat="1" applyFont="1" applyFill="1" applyBorder="1">
      <alignment/>
      <protection/>
    </xf>
    <xf numFmtId="0" fontId="4" fillId="0" borderId="0" xfId="0" applyFont="1" applyAlignment="1">
      <alignment/>
    </xf>
    <xf numFmtId="3" fontId="10" fillId="0" borderId="12" xfId="25" applyNumberFormat="1" applyFont="1" applyBorder="1" applyAlignment="1">
      <alignment horizontal="left"/>
      <protection/>
    </xf>
    <xf numFmtId="3" fontId="10" fillId="3" borderId="0" xfId="25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3" fontId="4" fillId="0" borderId="0" xfId="15" applyNumberFormat="1" applyFont="1" applyFill="1" applyBorder="1" applyAlignment="1">
      <alignment horizontal="center"/>
    </xf>
    <xf numFmtId="179" fontId="4" fillId="0" borderId="0" xfId="23" applyNumberFormat="1" applyFont="1" applyAlignment="1">
      <alignment horizontal="left"/>
      <protection/>
    </xf>
    <xf numFmtId="194" fontId="4" fillId="0" borderId="0" xfId="20" applyNumberFormat="1" applyFont="1" applyFill="1" applyBorder="1">
      <alignment/>
      <protection/>
    </xf>
    <xf numFmtId="194" fontId="4" fillId="4" borderId="0" xfId="24" applyNumberFormat="1" applyFont="1" applyFill="1">
      <alignment/>
      <protection/>
    </xf>
    <xf numFmtId="0" fontId="19" fillId="4" borderId="0" xfId="24" applyFont="1" applyFill="1" applyAlignment="1">
      <alignment horizontal="center"/>
      <protection/>
    </xf>
    <xf numFmtId="0" fontId="18" fillId="0" borderId="0" xfId="24">
      <alignment/>
      <protection/>
    </xf>
    <xf numFmtId="0" fontId="6" fillId="0" borderId="0" xfId="20" applyFont="1" applyAlignment="1">
      <alignment horizontal="left"/>
      <protection/>
    </xf>
    <xf numFmtId="194" fontId="4" fillId="0" borderId="0" xfId="24" applyNumberFormat="1" applyFont="1">
      <alignment/>
      <protection/>
    </xf>
    <xf numFmtId="0" fontId="19" fillId="0" borderId="0" xfId="24" applyFont="1" applyAlignment="1">
      <alignment horizontal="center"/>
      <protection/>
    </xf>
    <xf numFmtId="0" fontId="20" fillId="0" borderId="0" xfId="20" applyFont="1" applyAlignment="1">
      <alignment horizontal="left"/>
      <protection/>
    </xf>
    <xf numFmtId="0" fontId="21" fillId="0" borderId="0" xfId="20" applyFont="1" applyAlignment="1">
      <alignment horizontal="left"/>
      <protection/>
    </xf>
    <xf numFmtId="0" fontId="22" fillId="0" borderId="0" xfId="24" applyFont="1">
      <alignment/>
      <protection/>
    </xf>
    <xf numFmtId="194" fontId="10" fillId="5" borderId="2" xfId="20" applyNumberFormat="1" applyFont="1" applyFill="1" applyBorder="1" applyAlignment="1">
      <alignment horizontal="center"/>
      <protection/>
    </xf>
    <xf numFmtId="194" fontId="10" fillId="5" borderId="2" xfId="24" applyNumberFormat="1" applyFont="1" applyFill="1" applyBorder="1" applyAlignment="1">
      <alignment horizontal="center"/>
      <protection/>
    </xf>
    <xf numFmtId="1" fontId="10" fillId="5" borderId="6" xfId="24" applyNumberFormat="1" applyFont="1" applyFill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1" fontId="10" fillId="0" borderId="3" xfId="24" applyNumberFormat="1" applyFont="1" applyFill="1" applyBorder="1" applyAlignment="1">
      <alignment horizontal="center"/>
      <protection/>
    </xf>
    <xf numFmtId="1" fontId="10" fillId="0" borderId="3" xfId="24" applyNumberFormat="1" applyFont="1" applyBorder="1" applyAlignment="1">
      <alignment horizontal="center"/>
      <protection/>
    </xf>
    <xf numFmtId="194" fontId="11" fillId="0" borderId="3" xfId="24" applyNumberFormat="1" applyFont="1" applyFill="1" applyBorder="1">
      <alignment/>
      <protection/>
    </xf>
    <xf numFmtId="194" fontId="11" fillId="0" borderId="3" xfId="24" applyNumberFormat="1" applyFont="1" applyBorder="1">
      <alignment/>
      <protection/>
    </xf>
    <xf numFmtId="3" fontId="11" fillId="0" borderId="3" xfId="24" applyNumberFormat="1" applyFont="1" applyFill="1" applyBorder="1">
      <alignment/>
      <protection/>
    </xf>
    <xf numFmtId="3" fontId="19" fillId="0" borderId="0" xfId="24" applyNumberFormat="1" applyFont="1" applyAlignment="1">
      <alignment horizontal="center"/>
      <protection/>
    </xf>
    <xf numFmtId="0" fontId="11" fillId="6" borderId="0" xfId="20" applyFont="1" applyFill="1" applyBorder="1" applyAlignment="1">
      <alignment horizontal="left"/>
      <protection/>
    </xf>
    <xf numFmtId="3" fontId="11" fillId="6" borderId="3" xfId="32" applyNumberFormat="1" applyFont="1" applyFill="1" applyBorder="1" applyAlignment="1">
      <alignment horizontal="right"/>
    </xf>
    <xf numFmtId="9" fontId="18" fillId="0" borderId="0" xfId="28" applyAlignment="1">
      <alignment/>
    </xf>
    <xf numFmtId="0" fontId="11" fillId="0" borderId="0" xfId="20" applyFont="1" applyFill="1" applyBorder="1" applyAlignment="1">
      <alignment horizontal="left"/>
      <protection/>
    </xf>
    <xf numFmtId="3" fontId="11" fillId="0" borderId="3" xfId="32" applyNumberFormat="1" applyFont="1" applyFill="1" applyBorder="1" applyAlignment="1">
      <alignment horizontal="right"/>
    </xf>
    <xf numFmtId="0" fontId="18" fillId="0" borderId="0" xfId="24" applyFill="1">
      <alignment/>
      <protection/>
    </xf>
    <xf numFmtId="3" fontId="11" fillId="0" borderId="1" xfId="32" applyNumberFormat="1" applyFont="1" applyFill="1" applyBorder="1" applyAlignment="1">
      <alignment horizontal="right"/>
    </xf>
    <xf numFmtId="0" fontId="10" fillId="0" borderId="5" xfId="20" applyFont="1" applyFill="1" applyBorder="1" applyAlignment="1">
      <alignment horizontal="right"/>
      <protection/>
    </xf>
    <xf numFmtId="3" fontId="10" fillId="0" borderId="6" xfId="32" applyNumberFormat="1" applyFont="1" applyFill="1" applyBorder="1" applyAlignment="1">
      <alignment/>
    </xf>
    <xf numFmtId="0" fontId="23" fillId="0" borderId="0" xfId="24" applyFont="1" applyFill="1">
      <alignment/>
      <protection/>
    </xf>
    <xf numFmtId="0" fontId="11" fillId="0" borderId="0" xfId="20" applyFont="1" applyFill="1" applyAlignment="1">
      <alignment horizontal="left"/>
      <protection/>
    </xf>
    <xf numFmtId="194" fontId="11" fillId="0" borderId="3" xfId="20" applyNumberFormat="1" applyFont="1" applyFill="1" applyBorder="1" applyAlignment="1">
      <alignment horizontal="right"/>
      <protection/>
    </xf>
    <xf numFmtId="3" fontId="11" fillId="0" borderId="3" xfId="20" applyNumberFormat="1" applyFont="1" applyFill="1" applyBorder="1">
      <alignment/>
      <protection/>
    </xf>
    <xf numFmtId="0" fontId="10" fillId="0" borderId="0" xfId="20" applyFont="1" applyFill="1">
      <alignment/>
      <protection/>
    </xf>
    <xf numFmtId="3" fontId="19" fillId="0" borderId="0" xfId="24" applyNumberFormat="1" applyFont="1" applyFill="1" applyAlignment="1">
      <alignment horizontal="center"/>
      <protection/>
    </xf>
    <xf numFmtId="9" fontId="18" fillId="0" borderId="0" xfId="28" applyFill="1" applyAlignment="1">
      <alignment/>
    </xf>
    <xf numFmtId="194" fontId="11" fillId="0" borderId="3" xfId="32" applyNumberFormat="1" applyFont="1" applyFill="1" applyBorder="1" applyAlignment="1">
      <alignment horizontal="right"/>
    </xf>
    <xf numFmtId="3" fontId="11" fillId="0" borderId="3" xfId="32" applyNumberFormat="1" applyFont="1" applyFill="1" applyBorder="1" applyAlignment="1">
      <alignment/>
    </xf>
    <xf numFmtId="0" fontId="11" fillId="6" borderId="0" xfId="20" applyFont="1" applyFill="1">
      <alignment/>
      <protection/>
    </xf>
    <xf numFmtId="3" fontId="11" fillId="6" borderId="3" xfId="20" applyNumberFormat="1" applyFont="1" applyFill="1" applyBorder="1" applyAlignment="1">
      <alignment horizontal="right"/>
      <protection/>
    </xf>
    <xf numFmtId="3" fontId="11" fillId="6" borderId="3" xfId="20" applyNumberFormat="1" applyFont="1" applyFill="1" applyBorder="1">
      <alignment/>
      <protection/>
    </xf>
    <xf numFmtId="0" fontId="11" fillId="0" borderId="0" xfId="20" applyFont="1" applyFill="1">
      <alignment/>
      <protection/>
    </xf>
    <xf numFmtId="3" fontId="11" fillId="0" borderId="3" xfId="20" applyNumberFormat="1" applyFont="1" applyFill="1" applyBorder="1" applyAlignment="1">
      <alignment horizontal="right"/>
      <protection/>
    </xf>
    <xf numFmtId="194" fontId="23" fillId="0" borderId="0" xfId="24" applyNumberFormat="1" applyFont="1" applyFill="1">
      <alignment/>
      <protection/>
    </xf>
    <xf numFmtId="0" fontId="23" fillId="0" borderId="0" xfId="24" applyFont="1">
      <alignment/>
      <protection/>
    </xf>
    <xf numFmtId="0" fontId="15" fillId="0" borderId="0" xfId="20" applyFont="1" applyFill="1" applyBorder="1" applyAlignment="1">
      <alignment horizontal="left"/>
      <protection/>
    </xf>
    <xf numFmtId="3" fontId="15" fillId="0" borderId="3" xfId="32" applyNumberFormat="1" applyFont="1" applyFill="1" applyBorder="1" applyAlignment="1">
      <alignment horizontal="right"/>
    </xf>
    <xf numFmtId="0" fontId="24" fillId="0" borderId="0" xfId="24" applyFont="1">
      <alignment/>
      <protection/>
    </xf>
    <xf numFmtId="3" fontId="10" fillId="0" borderId="4" xfId="32" applyNumberFormat="1" applyFont="1" applyFill="1" applyBorder="1" applyAlignment="1">
      <alignment/>
    </xf>
    <xf numFmtId="0" fontId="10" fillId="0" borderId="0" xfId="20" applyFont="1" applyFill="1" applyBorder="1" applyAlignment="1">
      <alignment horizontal="right"/>
      <protection/>
    </xf>
    <xf numFmtId="3" fontId="10" fillId="0" borderId="1" xfId="32" applyNumberFormat="1" applyFont="1" applyFill="1" applyBorder="1" applyAlignment="1">
      <alignment/>
    </xf>
    <xf numFmtId="0" fontId="10" fillId="0" borderId="11" xfId="20" applyFont="1" applyFill="1" applyBorder="1" applyAlignment="1">
      <alignment horizontal="left"/>
      <protection/>
    </xf>
    <xf numFmtId="3" fontId="10" fillId="0" borderId="11" xfId="32" applyNumberFormat="1" applyFont="1" applyFill="1" applyBorder="1" applyAlignment="1">
      <alignment horizontal="right"/>
    </xf>
    <xf numFmtId="194" fontId="11" fillId="0" borderId="0" xfId="32" applyNumberFormat="1" applyFont="1" applyFill="1" applyBorder="1" applyAlignment="1">
      <alignment horizontal="right"/>
    </xf>
    <xf numFmtId="3" fontId="11" fillId="0" borderId="0" xfId="32" applyNumberFormat="1" applyFont="1" applyFill="1" applyBorder="1" applyAlignment="1">
      <alignment/>
    </xf>
    <xf numFmtId="3" fontId="11" fillId="0" borderId="0" xfId="24" applyNumberFormat="1" applyFont="1" applyFill="1" applyBorder="1">
      <alignment/>
      <protection/>
    </xf>
    <xf numFmtId="3" fontId="18" fillId="0" borderId="0" xfId="24" applyNumberFormat="1" applyFill="1">
      <alignment/>
      <protection/>
    </xf>
    <xf numFmtId="3" fontId="18" fillId="0" borderId="0" xfId="24" applyNumberFormat="1">
      <alignment/>
      <protection/>
    </xf>
    <xf numFmtId="3" fontId="10" fillId="0" borderId="6" xfId="20" applyNumberFormat="1" applyFont="1" applyFill="1" applyBorder="1">
      <alignment/>
      <protection/>
    </xf>
    <xf numFmtId="3" fontId="10" fillId="0" borderId="0" xfId="20" applyNumberFormat="1" applyFont="1" applyFill="1" applyBorder="1">
      <alignment/>
      <protection/>
    </xf>
    <xf numFmtId="0" fontId="18" fillId="0" borderId="0" xfId="24" applyBorder="1">
      <alignment/>
      <protection/>
    </xf>
    <xf numFmtId="0" fontId="10" fillId="0" borderId="5" xfId="20" applyFont="1" applyFill="1" applyBorder="1" applyAlignment="1">
      <alignment horizontal="left"/>
      <protection/>
    </xf>
    <xf numFmtId="0" fontId="10" fillId="0" borderId="0" xfId="20" applyFont="1" applyFill="1" applyBorder="1" applyAlignment="1">
      <alignment horizontal="left"/>
      <protection/>
    </xf>
    <xf numFmtId="0" fontId="18" fillId="0" borderId="0" xfId="24" applyFill="1" applyBorder="1">
      <alignment/>
      <protection/>
    </xf>
    <xf numFmtId="194" fontId="11" fillId="0" borderId="0" xfId="20" applyNumberFormat="1" applyFont="1" applyFill="1" applyBorder="1" applyAlignment="1">
      <alignment horizontal="right"/>
      <protection/>
    </xf>
    <xf numFmtId="3" fontId="11" fillId="0" borderId="0" xfId="20" applyNumberFormat="1" applyFont="1" applyFill="1" applyBorder="1">
      <alignment/>
      <protection/>
    </xf>
    <xf numFmtId="0" fontId="10" fillId="0" borderId="0" xfId="20" applyFont="1" applyFill="1" applyAlignment="1">
      <alignment horizontal="left"/>
      <protection/>
    </xf>
    <xf numFmtId="3" fontId="10" fillId="0" borderId="5" xfId="20" applyNumberFormat="1" applyFont="1" applyFill="1" applyBorder="1">
      <alignment/>
      <protection/>
    </xf>
    <xf numFmtId="194" fontId="10" fillId="0" borderId="0" xfId="20" applyNumberFormat="1" applyFont="1" applyFill="1" applyBorder="1" applyAlignment="1">
      <alignment horizontal="right"/>
      <protection/>
    </xf>
    <xf numFmtId="3" fontId="11" fillId="0" borderId="0" xfId="24" applyNumberFormat="1" applyFont="1" applyFill="1">
      <alignment/>
      <protection/>
    </xf>
    <xf numFmtId="194" fontId="11" fillId="0" borderId="0" xfId="24" applyNumberFormat="1" applyFont="1" applyFill="1">
      <alignment/>
      <protection/>
    </xf>
    <xf numFmtId="3" fontId="11" fillId="0" borderId="2" xfId="24" applyNumberFormat="1" applyFont="1" applyFill="1" applyBorder="1">
      <alignment/>
      <protection/>
    </xf>
    <xf numFmtId="3" fontId="10" fillId="0" borderId="3" xfId="24" applyNumberFormat="1" applyFont="1" applyFill="1" applyBorder="1">
      <alignment/>
      <protection/>
    </xf>
    <xf numFmtId="3" fontId="10" fillId="0" borderId="6" xfId="24" applyNumberFormat="1" applyFont="1" applyFill="1" applyBorder="1">
      <alignment/>
      <protection/>
    </xf>
    <xf numFmtId="194" fontId="18" fillId="0" borderId="0" xfId="24" applyNumberFormat="1">
      <alignment/>
      <protection/>
    </xf>
    <xf numFmtId="0" fontId="10" fillId="0" borderId="12" xfId="20" applyFont="1" applyFill="1" applyBorder="1" applyAlignment="1">
      <alignment horizontal="left"/>
      <protection/>
    </xf>
    <xf numFmtId="0" fontId="11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11" fillId="0" borderId="0" xfId="24" applyFont="1" applyFill="1" applyAlignment="1">
      <alignment horizontal="left"/>
      <protection/>
    </xf>
    <xf numFmtId="0" fontId="11" fillId="0" borderId="0" xfId="24" applyFont="1">
      <alignment/>
      <protection/>
    </xf>
    <xf numFmtId="194" fontId="11" fillId="0" borderId="0" xfId="24" applyNumberFormat="1" applyFont="1">
      <alignment/>
      <protection/>
    </xf>
    <xf numFmtId="0" fontId="4" fillId="0" borderId="0" xfId="24" applyFont="1">
      <alignment/>
      <protection/>
    </xf>
    <xf numFmtId="194" fontId="4" fillId="0" borderId="0" xfId="24" applyNumberFormat="1" applyFont="1" applyFill="1">
      <alignment/>
      <protection/>
    </xf>
    <xf numFmtId="194" fontId="18" fillId="0" borderId="0" xfId="24" applyNumberFormat="1" applyFill="1">
      <alignment/>
      <protection/>
    </xf>
    <xf numFmtId="3" fontId="11" fillId="3" borderId="0" xfId="25" applyNumberFormat="1" applyFont="1" applyFill="1" applyBorder="1" applyAlignment="1">
      <alignment horizontal="right"/>
      <protection/>
    </xf>
    <xf numFmtId="3" fontId="10" fillId="0" borderId="5" xfId="25" applyNumberFormat="1" applyFont="1" applyBorder="1" applyAlignment="1">
      <alignment horizontal="left"/>
      <protection/>
    </xf>
    <xf numFmtId="3" fontId="10" fillId="3" borderId="0" xfId="25" applyNumberFormat="1" applyFont="1" applyFill="1" applyBorder="1">
      <alignment/>
      <protection/>
    </xf>
    <xf numFmtId="3" fontId="10" fillId="3" borderId="12" xfId="25" applyNumberFormat="1" applyFont="1" applyFill="1" applyBorder="1" applyAlignment="1">
      <alignment horizontal="left"/>
      <protection/>
    </xf>
    <xf numFmtId="1" fontId="18" fillId="0" borderId="0" xfId="28" applyNumberFormat="1" applyAlignment="1">
      <alignment/>
    </xf>
    <xf numFmtId="0" fontId="21" fillId="0" borderId="0" xfId="20" applyFont="1" applyAlignment="1">
      <alignment horizontal="center"/>
      <protection/>
    </xf>
    <xf numFmtId="194" fontId="3" fillId="0" borderId="0" xfId="24" applyNumberFormat="1" applyFont="1">
      <alignment/>
      <protection/>
    </xf>
    <xf numFmtId="0" fontId="4" fillId="0" borderId="0" xfId="26" applyFont="1">
      <alignment/>
      <protection/>
    </xf>
    <xf numFmtId="181" fontId="4" fillId="0" borderId="0" xfId="26" applyNumberFormat="1" applyFont="1" applyAlignment="1">
      <alignment horizontal="center"/>
      <protection/>
    </xf>
    <xf numFmtId="3" fontId="4" fillId="0" borderId="0" xfId="26" applyNumberFormat="1" applyFont="1">
      <alignment/>
      <protection/>
    </xf>
    <xf numFmtId="9" fontId="7" fillId="0" borderId="0" xfId="26" applyNumberFormat="1" applyFont="1" applyAlignment="1">
      <alignment horizontal="center"/>
      <protection/>
    </xf>
    <xf numFmtId="9" fontId="4" fillId="0" borderId="0" xfId="28" applyFont="1" applyAlignment="1">
      <alignment/>
    </xf>
    <xf numFmtId="0" fontId="4" fillId="0" borderId="0" xfId="26" applyFont="1" applyAlignment="1">
      <alignment horizontal="center"/>
      <protection/>
    </xf>
    <xf numFmtId="179" fontId="4" fillId="0" borderId="0" xfId="26" applyNumberFormat="1" applyFont="1" applyAlignment="1">
      <alignment horizontal="left"/>
      <protection/>
    </xf>
    <xf numFmtId="9" fontId="6" fillId="0" borderId="0" xfId="26" applyNumberFormat="1" applyFont="1" applyAlignment="1">
      <alignment horizontal="center"/>
      <protection/>
    </xf>
    <xf numFmtId="0" fontId="26" fillId="0" borderId="0" xfId="26" applyFont="1" applyAlignment="1">
      <alignment horizontal="center"/>
      <protection/>
    </xf>
    <xf numFmtId="0" fontId="6" fillId="0" borderId="0" xfId="26" applyFont="1">
      <alignment/>
      <protection/>
    </xf>
    <xf numFmtId="0" fontId="3" fillId="0" borderId="0" xfId="26" applyFont="1">
      <alignment/>
      <protection/>
    </xf>
    <xf numFmtId="3" fontId="3" fillId="0" borderId="0" xfId="26" applyNumberFormat="1" applyFont="1" applyBorder="1">
      <alignment/>
      <protection/>
    </xf>
    <xf numFmtId="0" fontId="27" fillId="0" borderId="0" xfId="26" applyFont="1">
      <alignment/>
      <protection/>
    </xf>
    <xf numFmtId="0" fontId="10" fillId="0" borderId="0" xfId="26" applyFont="1" applyBorder="1">
      <alignment/>
      <protection/>
    </xf>
    <xf numFmtId="0" fontId="10" fillId="0" borderId="0" xfId="26" applyFont="1" applyAlignment="1">
      <alignment/>
      <protection/>
    </xf>
    <xf numFmtId="181" fontId="10" fillId="0" borderId="10" xfId="26" applyNumberFormat="1" applyFont="1" applyBorder="1" applyAlignment="1">
      <alignment horizontal="centerContinuous"/>
      <protection/>
    </xf>
    <xf numFmtId="9" fontId="29" fillId="0" borderId="0" xfId="26" applyNumberFormat="1" applyFont="1" applyBorder="1" applyAlignment="1">
      <alignment horizontal="centerContinuous"/>
      <protection/>
    </xf>
    <xf numFmtId="0" fontId="11" fillId="0" borderId="0" xfId="26" applyFont="1">
      <alignment/>
      <protection/>
    </xf>
    <xf numFmtId="0" fontId="10" fillId="0" borderId="0" xfId="26" applyFont="1" applyBorder="1" applyAlignment="1">
      <alignment horizontal="left"/>
      <protection/>
    </xf>
    <xf numFmtId="0" fontId="10" fillId="0" borderId="2" xfId="26" applyFont="1" applyBorder="1" applyAlignment="1">
      <alignment horizontal="center"/>
      <protection/>
    </xf>
    <xf numFmtId="3" fontId="10" fillId="0" borderId="7" xfId="26" applyNumberFormat="1" applyFont="1" applyBorder="1" applyAlignment="1">
      <alignment horizontal="center"/>
      <protection/>
    </xf>
    <xf numFmtId="3" fontId="10" fillId="5" borderId="7" xfId="26" applyNumberFormat="1" applyFont="1" applyFill="1" applyBorder="1" applyAlignment="1">
      <alignment horizontal="center"/>
      <protection/>
    </xf>
    <xf numFmtId="181" fontId="10" fillId="0" borderId="2" xfId="26" applyNumberFormat="1" applyFont="1" applyFill="1" applyBorder="1" applyAlignment="1">
      <alignment horizontal="center"/>
      <protection/>
    </xf>
    <xf numFmtId="3" fontId="28" fillId="6" borderId="8" xfId="26" applyNumberFormat="1" applyFont="1" applyFill="1" applyBorder="1" applyAlignment="1">
      <alignment horizontal="center"/>
      <protection/>
    </xf>
    <xf numFmtId="0" fontId="10" fillId="6" borderId="7" xfId="26" applyFont="1" applyFill="1" applyBorder="1" applyAlignment="1">
      <alignment horizontal="center"/>
      <protection/>
    </xf>
    <xf numFmtId="9" fontId="28" fillId="7" borderId="9" xfId="26" applyNumberFormat="1" applyFont="1" applyFill="1" applyBorder="1" applyAlignment="1">
      <alignment horizontal="center"/>
      <protection/>
    </xf>
    <xf numFmtId="181" fontId="28" fillId="8" borderId="9" xfId="26" applyNumberFormat="1" applyFont="1" applyFill="1" applyBorder="1" applyAlignment="1">
      <alignment horizontal="center"/>
      <protection/>
    </xf>
    <xf numFmtId="0" fontId="7" fillId="0" borderId="0" xfId="26" applyFont="1">
      <alignment/>
      <protection/>
    </xf>
    <xf numFmtId="0" fontId="11" fillId="0" borderId="0" xfId="26" applyFont="1" applyBorder="1">
      <alignment/>
      <protection/>
    </xf>
    <xf numFmtId="0" fontId="10" fillId="0" borderId="6" xfId="26" applyFont="1" applyBorder="1" applyAlignment="1">
      <alignment horizontal="center"/>
      <protection/>
    </xf>
    <xf numFmtId="1" fontId="10" fillId="0" borderId="4" xfId="26" applyNumberFormat="1" applyFont="1" applyBorder="1" applyAlignment="1">
      <alignment horizontal="center"/>
      <protection/>
    </xf>
    <xf numFmtId="3" fontId="10" fillId="5" borderId="4" xfId="26" applyNumberFormat="1" applyFont="1" applyFill="1" applyBorder="1" applyAlignment="1">
      <alignment horizontal="center"/>
      <protection/>
    </xf>
    <xf numFmtId="181" fontId="10" fillId="0" borderId="6" xfId="26" applyNumberFormat="1" applyFont="1" applyFill="1" applyBorder="1" applyAlignment="1">
      <alignment horizontal="center"/>
      <protection/>
    </xf>
    <xf numFmtId="49" fontId="28" fillId="6" borderId="5" xfId="26" applyNumberFormat="1" applyFont="1" applyFill="1" applyBorder="1" applyAlignment="1">
      <alignment horizontal="right"/>
      <protection/>
    </xf>
    <xf numFmtId="0" fontId="10" fillId="6" borderId="4" xfId="26" applyFont="1" applyFill="1" applyBorder="1" applyAlignment="1">
      <alignment horizontal="center"/>
      <protection/>
    </xf>
    <xf numFmtId="9" fontId="28" fillId="7" borderId="11" xfId="26" applyNumberFormat="1" applyFont="1" applyFill="1" applyBorder="1" applyAlignment="1">
      <alignment horizontal="center"/>
      <protection/>
    </xf>
    <xf numFmtId="181" fontId="28" fillId="8" borderId="11" xfId="26" applyNumberFormat="1" applyFont="1" applyFill="1" applyBorder="1" applyAlignment="1">
      <alignment horizontal="center"/>
      <protection/>
    </xf>
    <xf numFmtId="0" fontId="10" fillId="4" borderId="0" xfId="26" applyFont="1" applyFill="1">
      <alignment/>
      <protection/>
    </xf>
    <xf numFmtId="0" fontId="10" fillId="4" borderId="3" xfId="26" applyFont="1" applyFill="1" applyBorder="1">
      <alignment/>
      <protection/>
    </xf>
    <xf numFmtId="3" fontId="11" fillId="0" borderId="1" xfId="26" applyNumberFormat="1" applyFont="1" applyBorder="1">
      <alignment/>
      <protection/>
    </xf>
    <xf numFmtId="3" fontId="11" fillId="5" borderId="1" xfId="26" applyNumberFormat="1" applyFont="1" applyFill="1" applyBorder="1">
      <alignment/>
      <protection/>
    </xf>
    <xf numFmtId="181" fontId="11" fillId="0" borderId="3" xfId="26" applyNumberFormat="1" applyFont="1" applyFill="1" applyBorder="1" applyAlignment="1">
      <alignment horizontal="center"/>
      <protection/>
    </xf>
    <xf numFmtId="3" fontId="29" fillId="6" borderId="0" xfId="26" applyNumberFormat="1" applyFont="1" applyFill="1" applyBorder="1">
      <alignment/>
      <protection/>
    </xf>
    <xf numFmtId="0" fontId="10" fillId="6" borderId="1" xfId="26" applyFont="1" applyFill="1" applyBorder="1">
      <alignment/>
      <protection/>
    </xf>
    <xf numFmtId="9" fontId="29" fillId="7" borderId="10" xfId="26" applyNumberFormat="1" applyFont="1" applyFill="1" applyBorder="1" applyAlignment="1">
      <alignment horizontal="center"/>
      <protection/>
    </xf>
    <xf numFmtId="0" fontId="29" fillId="8" borderId="10" xfId="26" applyFont="1" applyFill="1" applyBorder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3" fontId="11" fillId="0" borderId="3" xfId="26" applyNumberFormat="1" applyFont="1" applyBorder="1">
      <alignment/>
      <protection/>
    </xf>
    <xf numFmtId="3" fontId="11" fillId="0" borderId="1" xfId="23" applyNumberFormat="1" applyFont="1" applyFill="1" applyBorder="1" applyAlignment="1">
      <alignment horizontal="right"/>
      <protection/>
    </xf>
    <xf numFmtId="9" fontId="11" fillId="0" borderId="3" xfId="28" applyFont="1" applyFill="1" applyBorder="1" applyAlignment="1">
      <alignment horizontal="center"/>
    </xf>
    <xf numFmtId="3" fontId="29" fillId="6" borderId="0" xfId="16" applyNumberFormat="1" applyFont="1" applyFill="1" applyAlignment="1">
      <alignment/>
    </xf>
    <xf numFmtId="0" fontId="11" fillId="6" borderId="1" xfId="26" applyFont="1" applyFill="1" applyBorder="1">
      <alignment/>
      <protection/>
    </xf>
    <xf numFmtId="9" fontId="29" fillId="7" borderId="10" xfId="28" applyNumberFormat="1" applyFont="1" applyFill="1" applyBorder="1" applyAlignment="1">
      <alignment horizontal="center"/>
    </xf>
    <xf numFmtId="9" fontId="28" fillId="8" borderId="10" xfId="28" applyFont="1" applyFill="1" applyBorder="1" applyAlignment="1">
      <alignment horizontal="center"/>
    </xf>
    <xf numFmtId="3" fontId="4" fillId="0" borderId="0" xfId="26" applyNumberFormat="1" applyFont="1" applyAlignment="1">
      <alignment horizontal="center"/>
      <protection/>
    </xf>
    <xf numFmtId="9" fontId="4" fillId="0" borderId="0" xfId="28" applyFont="1" applyAlignment="1">
      <alignment horizontal="center"/>
    </xf>
    <xf numFmtId="3" fontId="11" fillId="0" borderId="6" xfId="26" applyNumberFormat="1" applyFont="1" applyBorder="1">
      <alignment/>
      <protection/>
    </xf>
    <xf numFmtId="3" fontId="11" fillId="0" borderId="4" xfId="23" applyNumberFormat="1" applyFont="1" applyFill="1" applyBorder="1" applyAlignment="1">
      <alignment horizontal="right"/>
      <protection/>
    </xf>
    <xf numFmtId="3" fontId="11" fillId="5" borderId="4" xfId="26" applyNumberFormat="1" applyFont="1" applyFill="1" applyBorder="1">
      <alignment/>
      <protection/>
    </xf>
    <xf numFmtId="9" fontId="11" fillId="0" borderId="6" xfId="28" applyFont="1" applyFill="1" applyBorder="1" applyAlignment="1">
      <alignment horizontal="center"/>
    </xf>
    <xf numFmtId="3" fontId="29" fillId="6" borderId="5" xfId="16" applyNumberFormat="1" applyFont="1" applyFill="1" applyBorder="1" applyAlignment="1">
      <alignment/>
    </xf>
    <xf numFmtId="0" fontId="11" fillId="6" borderId="4" xfId="26" applyFont="1" applyFill="1" applyBorder="1">
      <alignment/>
      <protection/>
    </xf>
    <xf numFmtId="9" fontId="29" fillId="7" borderId="11" xfId="28" applyNumberFormat="1" applyFont="1" applyFill="1" applyBorder="1" applyAlignment="1">
      <alignment horizontal="center"/>
    </xf>
    <xf numFmtId="9" fontId="28" fillId="8" borderId="11" xfId="28" applyFont="1" applyFill="1" applyBorder="1" applyAlignment="1">
      <alignment horizontal="center"/>
    </xf>
    <xf numFmtId="0" fontId="10" fillId="0" borderId="0" xfId="26" applyFont="1">
      <alignment/>
      <protection/>
    </xf>
    <xf numFmtId="3" fontId="10" fillId="0" borderId="1" xfId="26" applyNumberFormat="1" applyFont="1" applyFill="1" applyBorder="1">
      <alignment/>
      <protection/>
    </xf>
    <xf numFmtId="3" fontId="10" fillId="4" borderId="1" xfId="26" applyNumberFormat="1" applyFont="1" applyFill="1" applyBorder="1">
      <alignment/>
      <protection/>
    </xf>
    <xf numFmtId="3" fontId="10" fillId="5" borderId="1" xfId="26" applyNumberFormat="1" applyFont="1" applyFill="1" applyBorder="1">
      <alignment/>
      <protection/>
    </xf>
    <xf numFmtId="3" fontId="28" fillId="6" borderId="0" xfId="26" applyNumberFormat="1" applyFont="1" applyFill="1" applyBorder="1">
      <alignment/>
      <protection/>
    </xf>
    <xf numFmtId="3" fontId="10" fillId="6" borderId="1" xfId="26" applyNumberFormat="1" applyFont="1" applyFill="1" applyBorder="1">
      <alignment/>
      <protection/>
    </xf>
    <xf numFmtId="3" fontId="11" fillId="0" borderId="3" xfId="26" applyNumberFormat="1" applyFont="1" applyFill="1" applyBorder="1">
      <alignment/>
      <protection/>
    </xf>
    <xf numFmtId="3" fontId="10" fillId="0" borderId="3" xfId="26" applyNumberFormat="1" applyFont="1" applyFill="1" applyBorder="1">
      <alignment/>
      <protection/>
    </xf>
    <xf numFmtId="0" fontId="11" fillId="0" borderId="1" xfId="26" applyFont="1" applyBorder="1">
      <alignment/>
      <protection/>
    </xf>
    <xf numFmtId="3" fontId="11" fillId="0" borderId="6" xfId="26" applyNumberFormat="1" applyFont="1" applyFill="1" applyBorder="1">
      <alignment/>
      <protection/>
    </xf>
    <xf numFmtId="3" fontId="10" fillId="0" borderId="1" xfId="26" applyNumberFormat="1" applyFont="1" applyBorder="1">
      <alignment/>
      <protection/>
    </xf>
    <xf numFmtId="3" fontId="28" fillId="6" borderId="0" xfId="16" applyNumberFormat="1" applyFont="1" applyFill="1" applyAlignment="1">
      <alignment/>
    </xf>
    <xf numFmtId="3" fontId="10" fillId="0" borderId="1" xfId="23" applyNumberFormat="1" applyFont="1" applyFill="1" applyBorder="1" applyAlignment="1">
      <alignment horizontal="right"/>
      <protection/>
    </xf>
    <xf numFmtId="3" fontId="10" fillId="5" borderId="1" xfId="23" applyNumberFormat="1" applyFont="1" applyFill="1" applyBorder="1" applyAlignment="1">
      <alignment horizontal="right"/>
      <protection/>
    </xf>
    <xf numFmtId="0" fontId="11" fillId="0" borderId="0" xfId="26" applyFont="1" applyAlignment="1">
      <alignment/>
      <protection/>
    </xf>
    <xf numFmtId="3" fontId="11" fillId="0" borderId="3" xfId="26" applyNumberFormat="1" applyFont="1" applyFill="1" applyBorder="1" applyAlignment="1">
      <alignment/>
      <protection/>
    </xf>
    <xf numFmtId="0" fontId="11" fillId="6" borderId="1" xfId="26" applyFont="1" applyFill="1" applyBorder="1" applyAlignment="1">
      <alignment/>
      <protection/>
    </xf>
    <xf numFmtId="9" fontId="4" fillId="0" borderId="0" xfId="28" applyFont="1" applyAlignment="1">
      <alignment horizontal="left"/>
    </xf>
    <xf numFmtId="3" fontId="3" fillId="0" borderId="0" xfId="26" applyNumberFormat="1" applyFont="1" applyAlignment="1">
      <alignment horizontal="center"/>
      <protection/>
    </xf>
    <xf numFmtId="180" fontId="3" fillId="0" borderId="0" xfId="26" applyNumberFormat="1" applyFont="1">
      <alignment/>
      <protection/>
    </xf>
    <xf numFmtId="3" fontId="7" fillId="0" borderId="0" xfId="16" applyNumberFormat="1" applyFont="1" applyAlignment="1">
      <alignment/>
    </xf>
    <xf numFmtId="0" fontId="15" fillId="0" borderId="0" xfId="26" applyFont="1" applyAlignment="1">
      <alignment/>
      <protection/>
    </xf>
    <xf numFmtId="3" fontId="15" fillId="4" borderId="6" xfId="26" applyNumberFormat="1" applyFont="1" applyFill="1" applyBorder="1" applyAlignment="1">
      <alignment/>
      <protection/>
    </xf>
    <xf numFmtId="3" fontId="15" fillId="0" borderId="6" xfId="26" applyNumberFormat="1" applyFont="1" applyFill="1" applyBorder="1" applyAlignment="1">
      <alignment/>
      <protection/>
    </xf>
    <xf numFmtId="3" fontId="15" fillId="0" borderId="4" xfId="26" applyNumberFormat="1" applyFont="1" applyBorder="1">
      <alignment/>
      <protection/>
    </xf>
    <xf numFmtId="3" fontId="15" fillId="5" borderId="4" xfId="26" applyNumberFormat="1" applyFont="1" applyFill="1" applyBorder="1">
      <alignment/>
      <protection/>
    </xf>
    <xf numFmtId="3" fontId="30" fillId="6" borderId="5" xfId="16" applyNumberFormat="1" applyFont="1" applyFill="1" applyBorder="1" applyAlignment="1">
      <alignment/>
    </xf>
    <xf numFmtId="0" fontId="15" fillId="6" borderId="4" xfId="26" applyFont="1" applyFill="1" applyBorder="1" applyAlignment="1">
      <alignment/>
      <protection/>
    </xf>
    <xf numFmtId="3" fontId="31" fillId="0" borderId="0" xfId="26" applyNumberFormat="1" applyFont="1">
      <alignment/>
      <protection/>
    </xf>
    <xf numFmtId="9" fontId="31" fillId="0" borderId="0" xfId="28" applyFont="1" applyAlignment="1">
      <alignment/>
    </xf>
    <xf numFmtId="0" fontId="31" fillId="0" borderId="0" xfId="26" applyFont="1" applyAlignment="1">
      <alignment horizontal="center"/>
      <protection/>
    </xf>
    <xf numFmtId="0" fontId="31" fillId="0" borderId="0" xfId="26" applyFont="1">
      <alignment/>
      <protection/>
    </xf>
    <xf numFmtId="0" fontId="11" fillId="0" borderId="4" xfId="26" applyFont="1" applyBorder="1">
      <alignment/>
      <protection/>
    </xf>
    <xf numFmtId="0" fontId="10" fillId="0" borderId="13" xfId="26" applyFont="1" applyFill="1" applyBorder="1">
      <alignment/>
      <protection/>
    </xf>
    <xf numFmtId="3" fontId="10" fillId="0" borderId="13" xfId="26" applyNumberFormat="1" applyFont="1" applyFill="1" applyBorder="1">
      <alignment/>
      <protection/>
    </xf>
    <xf numFmtId="3" fontId="10" fillId="5" borderId="13" xfId="26" applyNumberFormat="1" applyFont="1" applyFill="1" applyBorder="1">
      <alignment/>
      <protection/>
    </xf>
    <xf numFmtId="9" fontId="11" fillId="0" borderId="14" xfId="28" applyFont="1" applyFill="1" applyBorder="1" applyAlignment="1">
      <alignment horizontal="center"/>
    </xf>
    <xf numFmtId="3" fontId="28" fillId="6" borderId="12" xfId="16" applyNumberFormat="1" applyFont="1" applyFill="1" applyBorder="1" applyAlignment="1">
      <alignment/>
    </xf>
    <xf numFmtId="3" fontId="10" fillId="6" borderId="13" xfId="26" applyNumberFormat="1" applyFont="1" applyFill="1" applyBorder="1">
      <alignment/>
      <protection/>
    </xf>
    <xf numFmtId="9" fontId="29" fillId="7" borderId="15" xfId="28" applyNumberFormat="1" applyFont="1" applyFill="1" applyBorder="1" applyAlignment="1">
      <alignment horizontal="center"/>
    </xf>
    <xf numFmtId="9" fontId="28" fillId="8" borderId="14" xfId="28" applyFont="1" applyFill="1" applyBorder="1" applyAlignment="1">
      <alignment horizontal="center"/>
    </xf>
    <xf numFmtId="0" fontId="28" fillId="0" borderId="0" xfId="26" applyFont="1" applyFill="1" applyBorder="1">
      <alignment/>
      <protection/>
    </xf>
    <xf numFmtId="0" fontId="29" fillId="0" borderId="0" xfId="26" applyFont="1" applyFill="1" applyBorder="1">
      <alignment/>
      <protection/>
    </xf>
    <xf numFmtId="3" fontId="28" fillId="0" borderId="0" xfId="26" applyNumberFormat="1" applyFont="1" applyFill="1" applyBorder="1">
      <alignment/>
      <protection/>
    </xf>
    <xf numFmtId="0" fontId="29" fillId="0" borderId="0" xfId="26" applyFont="1">
      <alignment/>
      <protection/>
    </xf>
    <xf numFmtId="3" fontId="29" fillId="0" borderId="0" xfId="26" applyNumberFormat="1" applyFont="1">
      <alignment/>
      <protection/>
    </xf>
    <xf numFmtId="9" fontId="29" fillId="0" borderId="0" xfId="26" applyNumberFormat="1" applyFont="1">
      <alignment/>
      <protection/>
    </xf>
    <xf numFmtId="9" fontId="7" fillId="0" borderId="0" xfId="28" applyFont="1" applyAlignment="1">
      <alignment/>
    </xf>
    <xf numFmtId="0" fontId="7" fillId="0" borderId="0" xfId="26" applyFont="1" applyAlignment="1">
      <alignment horizontal="center"/>
      <protection/>
    </xf>
    <xf numFmtId="3" fontId="11" fillId="0" borderId="0" xfId="16" applyNumberFormat="1" applyFont="1" applyBorder="1" applyAlignment="1">
      <alignment horizontal="center"/>
    </xf>
    <xf numFmtId="3" fontId="11" fillId="0" borderId="0" xfId="26" applyNumberFormat="1" applyFont="1">
      <alignment/>
      <protection/>
    </xf>
    <xf numFmtId="9" fontId="11" fillId="0" borderId="0" xfId="26" applyNumberFormat="1" applyFont="1" applyBorder="1" applyAlignment="1">
      <alignment horizontal="center"/>
      <protection/>
    </xf>
    <xf numFmtId="3" fontId="11" fillId="0" borderId="0" xfId="16" applyNumberFormat="1" applyFont="1" applyBorder="1" applyAlignment="1">
      <alignment/>
    </xf>
    <xf numFmtId="3" fontId="11" fillId="0" borderId="0" xfId="26" applyNumberFormat="1" applyFont="1" applyBorder="1">
      <alignment/>
      <protection/>
    </xf>
    <xf numFmtId="0" fontId="11" fillId="0" borderId="0" xfId="26" applyFont="1" applyBorder="1" applyAlignment="1">
      <alignment horizontal="center"/>
      <protection/>
    </xf>
    <xf numFmtId="9" fontId="29" fillId="0" borderId="0" xfId="26" applyNumberFormat="1" applyFont="1" applyAlignment="1">
      <alignment horizontal="center"/>
      <protection/>
    </xf>
    <xf numFmtId="3" fontId="11" fillId="0" borderId="0" xfId="16" applyNumberFormat="1" applyFont="1" applyAlignment="1">
      <alignment/>
    </xf>
    <xf numFmtId="0" fontId="11" fillId="0" borderId="0" xfId="26" applyFont="1" applyFill="1" applyBorder="1">
      <alignment/>
      <protection/>
    </xf>
    <xf numFmtId="3" fontId="11" fillId="0" borderId="0" xfId="26" applyNumberFormat="1" applyFont="1" applyFill="1" applyBorder="1">
      <alignment/>
      <protection/>
    </xf>
    <xf numFmtId="0" fontId="11" fillId="0" borderId="0" xfId="26" applyFont="1" applyFill="1" applyAlignment="1">
      <alignment horizontal="center"/>
      <protection/>
    </xf>
    <xf numFmtId="9" fontId="11" fillId="0" borderId="0" xfId="28" applyFont="1" applyFill="1" applyAlignment="1">
      <alignment/>
    </xf>
    <xf numFmtId="0" fontId="32" fillId="0" borderId="0" xfId="26" applyFont="1" applyFill="1" applyBorder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 applyFill="1" applyBorder="1">
      <alignment/>
      <protection/>
    </xf>
    <xf numFmtId="0" fontId="4" fillId="0" borderId="0" xfId="26" applyFont="1" applyFill="1" applyBorder="1" applyAlignment="1">
      <alignment horizontal="center"/>
      <protection/>
    </xf>
    <xf numFmtId="3" fontId="3" fillId="0" borderId="0" xfId="26" applyNumberFormat="1" applyFont="1" applyBorder="1" applyAlignment="1">
      <alignment horizontal="right"/>
      <protection/>
    </xf>
    <xf numFmtId="9" fontId="4" fillId="0" borderId="0" xfId="26" applyNumberFormat="1" applyFont="1" applyAlignment="1">
      <alignment horizontal="center"/>
      <protection/>
    </xf>
    <xf numFmtId="9" fontId="4" fillId="0" borderId="0" xfId="28" applyFont="1" applyBorder="1" applyAlignment="1">
      <alignment/>
    </xf>
    <xf numFmtId="0" fontId="4" fillId="0" borderId="0" xfId="26" applyFont="1" applyBorder="1">
      <alignment/>
      <protection/>
    </xf>
    <xf numFmtId="0" fontId="4" fillId="0" borderId="0" xfId="26" applyFont="1" applyBorder="1" applyAlignment="1">
      <alignment horizontal="center"/>
      <protection/>
    </xf>
    <xf numFmtId="9" fontId="3" fillId="0" borderId="0" xfId="28" applyFont="1" applyBorder="1" applyAlignment="1">
      <alignment/>
    </xf>
    <xf numFmtId="0" fontId="3" fillId="0" borderId="0" xfId="26" applyFont="1" applyBorder="1">
      <alignment/>
      <protection/>
    </xf>
    <xf numFmtId="0" fontId="8" fillId="0" borderId="0" xfId="26" applyFont="1" applyBorder="1" applyAlignment="1">
      <alignment horizontal="right"/>
      <protection/>
    </xf>
    <xf numFmtId="0" fontId="3" fillId="0" borderId="0" xfId="26" applyFont="1" applyBorder="1" applyAlignment="1">
      <alignment horizontal="right"/>
      <protection/>
    </xf>
    <xf numFmtId="0" fontId="4" fillId="0" borderId="0" xfId="26" applyFont="1" applyBorder="1" applyAlignment="1">
      <alignment horizontal="right"/>
      <protection/>
    </xf>
    <xf numFmtId="3" fontId="4" fillId="0" borderId="0" xfId="26" applyNumberFormat="1" applyFont="1" applyBorder="1">
      <alignment/>
      <protection/>
    </xf>
    <xf numFmtId="3" fontId="4" fillId="0" borderId="0" xfId="26" applyNumberFormat="1" applyFont="1" applyBorder="1" applyAlignment="1">
      <alignment horizontal="right"/>
      <protection/>
    </xf>
    <xf numFmtId="180" fontId="4" fillId="0" borderId="0" xfId="26" applyNumberFormat="1" applyFont="1" applyBorder="1" applyAlignment="1">
      <alignment horizontal="right"/>
      <protection/>
    </xf>
    <xf numFmtId="3" fontId="3" fillId="0" borderId="0" xfId="26" applyNumberFormat="1" applyFont="1">
      <alignment/>
      <protection/>
    </xf>
    <xf numFmtId="180" fontId="3" fillId="0" borderId="0" xfId="26" applyNumberFormat="1" applyFont="1" applyBorder="1" applyAlignment="1">
      <alignment horizontal="right"/>
      <protection/>
    </xf>
    <xf numFmtId="3" fontId="3" fillId="0" borderId="0" xfId="26" applyNumberFormat="1" applyFont="1" applyBorder="1" applyAlignment="1">
      <alignment horizontal="center"/>
      <protection/>
    </xf>
    <xf numFmtId="180" fontId="3" fillId="0" borderId="0" xfId="26" applyNumberFormat="1" applyFont="1" applyBorder="1" applyAlignment="1">
      <alignment horizontal="center"/>
      <protection/>
    </xf>
    <xf numFmtId="9" fontId="3" fillId="0" borderId="0" xfId="28" applyFont="1" applyBorder="1" applyAlignment="1">
      <alignment horizontal="right"/>
    </xf>
    <xf numFmtId="0" fontId="4" fillId="0" borderId="0" xfId="27" applyFont="1">
      <alignment/>
      <protection/>
    </xf>
    <xf numFmtId="4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27" applyFont="1">
      <alignment/>
      <protection/>
    </xf>
    <xf numFmtId="0" fontId="36" fillId="0" borderId="14" xfId="27" applyFont="1" applyBorder="1">
      <alignment/>
      <protection/>
    </xf>
    <xf numFmtId="0" fontId="4" fillId="0" borderId="3" xfId="27" applyFont="1" applyBorder="1">
      <alignment/>
      <protection/>
    </xf>
    <xf numFmtId="0" fontId="4" fillId="0" borderId="10" xfId="27" applyFont="1" applyBorder="1">
      <alignment/>
      <protection/>
    </xf>
    <xf numFmtId="0" fontId="3" fillId="0" borderId="10" xfId="27" applyFont="1" applyBorder="1" applyAlignment="1">
      <alignment horizontal="right" wrapText="1"/>
      <protection/>
    </xf>
    <xf numFmtId="0" fontId="3" fillId="0" borderId="3" xfId="27" applyFont="1" applyBorder="1">
      <alignment/>
      <protection/>
    </xf>
    <xf numFmtId="0" fontId="3" fillId="0" borderId="10" xfId="27" applyFont="1" applyBorder="1">
      <alignment/>
      <protection/>
    </xf>
    <xf numFmtId="3" fontId="4" fillId="0" borderId="10" xfId="27" applyNumberFormat="1" applyFont="1" applyBorder="1">
      <alignment/>
      <protection/>
    </xf>
    <xf numFmtId="3" fontId="4" fillId="0" borderId="10" xfId="27" applyNumberFormat="1" applyFont="1" applyBorder="1" applyAlignment="1">
      <alignment horizontal="right"/>
      <protection/>
    </xf>
    <xf numFmtId="3" fontId="4" fillId="0" borderId="0" xfId="27" applyNumberFormat="1" applyFont="1">
      <alignment/>
      <protection/>
    </xf>
    <xf numFmtId="0" fontId="3" fillId="0" borderId="14" xfId="27" applyFont="1" applyBorder="1">
      <alignment/>
      <protection/>
    </xf>
    <xf numFmtId="3" fontId="3" fillId="0" borderId="15" xfId="27" applyNumberFormat="1" applyFont="1" applyBorder="1" applyAlignment="1">
      <alignment horizontal="right"/>
      <protection/>
    </xf>
    <xf numFmtId="3" fontId="3" fillId="0" borderId="10" xfId="27" applyNumberFormat="1" applyFont="1" applyBorder="1" applyAlignment="1">
      <alignment horizontal="right"/>
      <protection/>
    </xf>
    <xf numFmtId="0" fontId="4" fillId="0" borderId="0" xfId="27" applyFont="1" applyBorder="1">
      <alignment/>
      <protection/>
    </xf>
    <xf numFmtId="3" fontId="3" fillId="0" borderId="15" xfId="27" applyNumberFormat="1" applyFont="1" applyBorder="1">
      <alignment/>
      <protection/>
    </xf>
    <xf numFmtId="4" fontId="4" fillId="0" borderId="0" xfId="28" applyNumberFormat="1" applyFont="1" applyAlignment="1">
      <alignment/>
    </xf>
    <xf numFmtId="3" fontId="4" fillId="0" borderId="0" xfId="21" applyNumberFormat="1" applyFont="1">
      <alignment/>
      <protection/>
    </xf>
    <xf numFmtId="3" fontId="3" fillId="0" borderId="0" xfId="27" applyNumberFormat="1" applyFont="1" applyBorder="1">
      <alignment/>
      <protection/>
    </xf>
    <xf numFmtId="0" fontId="4" fillId="0" borderId="14" xfId="21" applyFont="1" applyBorder="1">
      <alignment/>
      <protection/>
    </xf>
    <xf numFmtId="3" fontId="4" fillId="0" borderId="14" xfId="21" applyNumberFormat="1" applyFont="1" applyBorder="1">
      <alignment/>
      <protection/>
    </xf>
    <xf numFmtId="3" fontId="4" fillId="0" borderId="14" xfId="27" applyNumberFormat="1" applyFont="1" applyBorder="1">
      <alignment/>
      <protection/>
    </xf>
    <xf numFmtId="3" fontId="3" fillId="0" borderId="6" xfId="27" applyNumberFormat="1" applyFont="1" applyBorder="1">
      <alignment/>
      <protection/>
    </xf>
    <xf numFmtId="3" fontId="3" fillId="0" borderId="0" xfId="25" applyNumberFormat="1" applyFont="1" applyFill="1">
      <alignment/>
      <protection/>
    </xf>
    <xf numFmtId="0" fontId="3" fillId="0" borderId="15" xfId="27" applyFont="1" applyBorder="1" applyAlignment="1">
      <alignment horizontal="centerContinuous" vertical="center" wrapText="1"/>
      <protection/>
    </xf>
    <xf numFmtId="0" fontId="3" fillId="0" borderId="15" xfId="27" applyFont="1" applyBorder="1" applyAlignment="1">
      <alignment horizontal="center" vertical="center" wrapText="1"/>
      <protection/>
    </xf>
    <xf numFmtId="3" fontId="3" fillId="0" borderId="0" xfId="25" applyNumberFormat="1" applyFont="1" applyFill="1" applyBorder="1" applyAlignment="1">
      <alignment horizontal="center"/>
      <protection/>
    </xf>
    <xf numFmtId="0" fontId="3" fillId="0" borderId="0" xfId="27" applyFont="1">
      <alignment/>
      <protection/>
    </xf>
    <xf numFmtId="0" fontId="8" fillId="0" borderId="0" xfId="25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center"/>
      <protection/>
    </xf>
    <xf numFmtId="3" fontId="9" fillId="0" borderId="0" xfId="25" applyNumberFormat="1" applyFont="1" applyFill="1" applyBorder="1" applyAlignment="1">
      <alignment horizontal="left"/>
      <protection/>
    </xf>
    <xf numFmtId="3" fontId="4" fillId="0" borderId="0" xfId="25" applyNumberFormat="1" applyFont="1" applyFill="1" applyBorder="1" applyAlignment="1">
      <alignment/>
      <protection/>
    </xf>
    <xf numFmtId="1" fontId="4" fillId="0" borderId="0" xfId="25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11" fillId="0" borderId="0" xfId="22" applyNumberFormat="1" applyFont="1" applyBorder="1">
      <alignment/>
      <protection/>
    </xf>
    <xf numFmtId="3" fontId="3" fillId="0" borderId="0" xfId="25" applyNumberFormat="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20" applyFont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3" fontId="3" fillId="0" borderId="0" xfId="0" applyNumberFormat="1" applyFont="1" applyAlignment="1">
      <alignment/>
    </xf>
    <xf numFmtId="0" fontId="4" fillId="0" borderId="14" xfId="20" applyFont="1" applyFill="1" applyBorder="1" applyAlignment="1">
      <alignment horizontal="left"/>
      <protection/>
    </xf>
    <xf numFmtId="3" fontId="4" fillId="0" borderId="14" xfId="20" applyNumberFormat="1" applyFont="1" applyFill="1" applyBorder="1" applyAlignment="1">
      <alignment horizontal="right"/>
      <protection/>
    </xf>
    <xf numFmtId="0" fontId="3" fillId="0" borderId="14" xfId="20" applyFont="1" applyBorder="1" applyAlignment="1">
      <alignment horizontal="left"/>
      <protection/>
    </xf>
    <xf numFmtId="0" fontId="4" fillId="0" borderId="14" xfId="27" applyFont="1" applyBorder="1">
      <alignment/>
      <protection/>
    </xf>
    <xf numFmtId="0" fontId="3" fillId="0" borderId="14" xfId="20" applyFont="1" applyFill="1" applyBorder="1" applyAlignment="1">
      <alignment horizontal="left"/>
      <protection/>
    </xf>
    <xf numFmtId="3" fontId="3" fillId="0" borderId="14" xfId="20" applyNumberFormat="1" applyFont="1" applyFill="1" applyBorder="1" applyAlignment="1">
      <alignment horizontal="right"/>
      <protection/>
    </xf>
    <xf numFmtId="3" fontId="13" fillId="0" borderId="0" xfId="25" applyNumberFormat="1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4" fontId="4" fillId="0" borderId="0" xfId="20" applyNumberFormat="1" applyFont="1" applyFill="1">
      <alignment/>
      <protection/>
    </xf>
    <xf numFmtId="0" fontId="37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4" fillId="0" borderId="0" xfId="20" applyFont="1" applyFill="1" applyBorder="1">
      <alignment/>
      <protection/>
    </xf>
    <xf numFmtId="0" fontId="38" fillId="0" borderId="0" xfId="20" applyFont="1" applyFill="1">
      <alignment/>
      <protection/>
    </xf>
    <xf numFmtId="3" fontId="4" fillId="0" borderId="0" xfId="20" applyNumberFormat="1" applyFont="1">
      <alignment/>
      <protection/>
    </xf>
    <xf numFmtId="0" fontId="13" fillId="0" borderId="0" xfId="20" applyFont="1" applyBorder="1" applyAlignment="1">
      <alignment horizontal="left"/>
      <protection/>
    </xf>
    <xf numFmtId="3" fontId="4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0" fontId="3" fillId="0" borderId="0" xfId="20" applyFont="1" applyAlignment="1">
      <alignment horizontal="left"/>
      <protection/>
    </xf>
    <xf numFmtId="3" fontId="3" fillId="0" borderId="0" xfId="32" applyNumberFormat="1" applyFont="1" applyAlignment="1">
      <alignment horizontal="right"/>
    </xf>
    <xf numFmtId="3" fontId="3" fillId="0" borderId="7" xfId="32" applyNumberFormat="1" applyFont="1" applyBorder="1" applyAlignment="1">
      <alignment horizontal="centerContinuous"/>
    </xf>
    <xf numFmtId="0" fontId="4" fillId="0" borderId="8" xfId="20" applyFont="1" applyFill="1" applyBorder="1" applyAlignment="1">
      <alignment horizontal="centerContinuous"/>
      <protection/>
    </xf>
    <xf numFmtId="3" fontId="4" fillId="0" borderId="9" xfId="20" applyNumberFormat="1" applyFont="1" applyBorder="1" applyAlignment="1">
      <alignment horizontal="centerContinuous"/>
      <protection/>
    </xf>
    <xf numFmtId="0" fontId="4" fillId="0" borderId="9" xfId="20" applyFont="1" applyBorder="1" applyAlignment="1">
      <alignment horizontal="centerContinuous"/>
      <protection/>
    </xf>
    <xf numFmtId="3" fontId="3" fillId="0" borderId="7" xfId="32" applyNumberFormat="1" applyFont="1" applyFill="1" applyBorder="1" applyAlignment="1">
      <alignment horizontal="centerContinuous"/>
    </xf>
    <xf numFmtId="0" fontId="4" fillId="0" borderId="9" xfId="20" applyFont="1" applyFill="1" applyBorder="1" applyAlignment="1">
      <alignment horizontal="centerContinuous"/>
      <protection/>
    </xf>
    <xf numFmtId="3" fontId="3" fillId="0" borderId="2" xfId="32" applyNumberFormat="1" applyFont="1" applyBorder="1" applyAlignment="1">
      <alignment horizontal="right"/>
    </xf>
    <xf numFmtId="3" fontId="3" fillId="0" borderId="2" xfId="32" applyNumberFormat="1" applyFont="1" applyFill="1" applyBorder="1" applyAlignment="1">
      <alignment horizontal="right"/>
    </xf>
    <xf numFmtId="3" fontId="4" fillId="0" borderId="2" xfId="20" applyNumberFormat="1" applyFont="1" applyBorder="1">
      <alignment/>
      <protection/>
    </xf>
    <xf numFmtId="0" fontId="4" fillId="0" borderId="0" xfId="20" applyFont="1" applyBorder="1">
      <alignment/>
      <protection/>
    </xf>
    <xf numFmtId="0" fontId="3" fillId="0" borderId="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3" fontId="4" fillId="0" borderId="10" xfId="20" applyNumberFormat="1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Continuous"/>
      <protection/>
    </xf>
    <xf numFmtId="0" fontId="4" fillId="0" borderId="10" xfId="20" applyFont="1" applyFill="1" applyBorder="1" applyAlignment="1">
      <alignment horizontal="centerContinuous"/>
      <protection/>
    </xf>
    <xf numFmtId="3" fontId="3" fillId="0" borderId="3" xfId="32" applyNumberFormat="1" applyFont="1" applyBorder="1" applyAlignment="1">
      <alignment horizontal="right"/>
    </xf>
    <xf numFmtId="3" fontId="3" fillId="0" borderId="3" xfId="32" applyNumberFormat="1" applyFont="1" applyFill="1" applyBorder="1" applyAlignment="1">
      <alignment horizontal="right"/>
    </xf>
    <xf numFmtId="3" fontId="4" fillId="0" borderId="3" xfId="20" applyNumberFormat="1" applyFont="1" applyBorder="1">
      <alignment/>
      <protection/>
    </xf>
    <xf numFmtId="4" fontId="4" fillId="0" borderId="0" xfId="20" applyNumberFormat="1" applyFont="1" applyFill="1" applyAlignment="1">
      <alignment horizontal="right"/>
      <protection/>
    </xf>
    <xf numFmtId="0" fontId="4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3" fontId="4" fillId="0" borderId="10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horizontal="centerContinuous"/>
      <protection/>
    </xf>
    <xf numFmtId="4" fontId="4" fillId="0" borderId="0" xfId="20" applyNumberFormat="1" applyFont="1" applyFill="1" applyAlignment="1">
      <alignment horizontal="centerContinuous"/>
      <protection/>
    </xf>
    <xf numFmtId="0" fontId="3" fillId="0" borderId="4" xfId="20" applyFont="1" applyBorder="1" applyAlignment="1">
      <alignment horizontal="right"/>
      <protection/>
    </xf>
    <xf numFmtId="0" fontId="3" fillId="0" borderId="5" xfId="20" applyFont="1" applyFill="1" applyBorder="1" applyAlignment="1">
      <alignment horizontal="right"/>
      <protection/>
    </xf>
    <xf numFmtId="3" fontId="39" fillId="0" borderId="11" xfId="20" applyNumberFormat="1" applyFont="1" applyBorder="1" applyAlignment="1" quotePrefix="1">
      <alignment horizontal="right"/>
      <protection/>
    </xf>
    <xf numFmtId="0" fontId="3" fillId="0" borderId="4" xfId="20" applyFont="1" applyBorder="1" applyAlignment="1">
      <alignment horizontal="center"/>
      <protection/>
    </xf>
    <xf numFmtId="0" fontId="3" fillId="0" borderId="11" xfId="20" applyFont="1" applyBorder="1">
      <alignment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11" xfId="20" applyFont="1" applyFill="1" applyBorder="1">
      <alignment/>
      <protection/>
    </xf>
    <xf numFmtId="0" fontId="3" fillId="0" borderId="6" xfId="20" applyFont="1" applyBorder="1" applyAlignment="1">
      <alignment horizontal="center"/>
      <protection/>
    </xf>
    <xf numFmtId="0" fontId="3" fillId="0" borderId="6" xfId="20" applyFont="1" applyFill="1" applyBorder="1" applyAlignment="1">
      <alignment horizontal="right"/>
      <protection/>
    </xf>
    <xf numFmtId="3" fontId="3" fillId="0" borderId="6" xfId="20" applyNumberFormat="1" applyFont="1" applyBorder="1" applyAlignment="1" quotePrefix="1">
      <alignment horizontal="right"/>
      <protection/>
    </xf>
    <xf numFmtId="0" fontId="3" fillId="0" borderId="0" xfId="20" applyFont="1" applyBorder="1" applyAlignment="1" quotePrefix="1">
      <alignment horizontal="center"/>
      <protection/>
    </xf>
    <xf numFmtId="4" fontId="4" fillId="0" borderId="0" xfId="20" applyNumberFormat="1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23" fillId="0" borderId="0" xfId="20" applyFont="1" applyAlignment="1">
      <alignment horizontal="left"/>
      <protection/>
    </xf>
    <xf numFmtId="3" fontId="7" fillId="0" borderId="10" xfId="20" applyNumberFormat="1" applyFont="1" applyBorder="1">
      <alignment/>
      <protection/>
    </xf>
    <xf numFmtId="0" fontId="4" fillId="0" borderId="10" xfId="20" applyFont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3" fontId="4" fillId="0" borderId="10" xfId="20" applyNumberFormat="1" applyFont="1" applyBorder="1">
      <alignment/>
      <protection/>
    </xf>
    <xf numFmtId="0" fontId="18" fillId="0" borderId="0" xfId="20" applyFont="1" applyBorder="1" applyAlignment="1">
      <alignment horizontal="left"/>
      <protection/>
    </xf>
    <xf numFmtId="3" fontId="4" fillId="0" borderId="0" xfId="32" applyNumberFormat="1" applyFont="1" applyBorder="1" applyAlignment="1">
      <alignment/>
    </xf>
    <xf numFmtId="3" fontId="4" fillId="0" borderId="0" xfId="32" applyNumberFormat="1" applyFont="1" applyFill="1" applyBorder="1" applyAlignment="1">
      <alignment/>
    </xf>
    <xf numFmtId="3" fontId="7" fillId="0" borderId="10" xfId="28" applyNumberFormat="1" applyFont="1" applyBorder="1" applyAlignment="1">
      <alignment horizontal="right"/>
    </xf>
    <xf numFmtId="3" fontId="4" fillId="0" borderId="0" xfId="20" applyNumberFormat="1" applyFont="1" applyFill="1">
      <alignment/>
      <protection/>
    </xf>
    <xf numFmtId="3" fontId="4" fillId="0" borderId="1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4" fontId="4" fillId="0" borderId="0" xfId="20" applyNumberFormat="1" applyFont="1">
      <alignment/>
      <protection/>
    </xf>
    <xf numFmtId="0" fontId="3" fillId="0" borderId="5" xfId="20" applyFont="1" applyBorder="1" applyAlignment="1">
      <alignment horizontal="right"/>
      <protection/>
    </xf>
    <xf numFmtId="3" fontId="3" fillId="0" borderId="5" xfId="32" applyNumberFormat="1" applyFont="1" applyBorder="1" applyAlignment="1">
      <alignment/>
    </xf>
    <xf numFmtId="3" fontId="3" fillId="0" borderId="5" xfId="32" applyNumberFormat="1" applyFont="1" applyFill="1" applyBorder="1" applyAlignment="1">
      <alignment/>
    </xf>
    <xf numFmtId="3" fontId="39" fillId="0" borderId="11" xfId="28" applyNumberFormat="1" applyFont="1" applyBorder="1" applyAlignment="1">
      <alignment/>
    </xf>
    <xf numFmtId="3" fontId="3" fillId="0" borderId="11" xfId="32" applyNumberFormat="1" applyFont="1" applyBorder="1" applyAlignment="1">
      <alignment/>
    </xf>
    <xf numFmtId="3" fontId="3" fillId="0" borderId="11" xfId="32" applyNumberFormat="1" applyFont="1" applyFill="1" applyBorder="1" applyAlignment="1">
      <alignment/>
    </xf>
    <xf numFmtId="3" fontId="3" fillId="0" borderId="11" xfId="28" applyNumberFormat="1" applyFont="1" applyBorder="1" applyAlignment="1">
      <alignment/>
    </xf>
    <xf numFmtId="3" fontId="3" fillId="0" borderId="0" xfId="20" applyNumberFormat="1" applyFont="1" applyBorder="1">
      <alignment/>
      <protection/>
    </xf>
    <xf numFmtId="4" fontId="3" fillId="0" borderId="0" xfId="20" applyNumberFormat="1" applyFont="1" applyFill="1">
      <alignment/>
      <protection/>
    </xf>
    <xf numFmtId="3" fontId="7" fillId="0" borderId="0" xfId="20" applyNumberFormat="1" applyFont="1" applyAlignment="1">
      <alignment horizontal="right"/>
      <protection/>
    </xf>
    <xf numFmtId="3" fontId="7" fillId="0" borderId="10" xfId="28" applyNumberFormat="1" applyFont="1" applyBorder="1" applyAlignment="1" quotePrefix="1">
      <alignment horizontal="right"/>
    </xf>
    <xf numFmtId="3" fontId="3" fillId="0" borderId="0" xfId="32" applyNumberFormat="1" applyFont="1" applyBorder="1" applyAlignment="1">
      <alignment/>
    </xf>
    <xf numFmtId="0" fontId="4" fillId="0" borderId="0" xfId="20" applyFont="1" applyBorder="1" applyAlignment="1">
      <alignment horizontal="left"/>
      <protection/>
    </xf>
    <xf numFmtId="0" fontId="23" fillId="0" borderId="0" xfId="20" applyFont="1">
      <alignment/>
      <protection/>
    </xf>
    <xf numFmtId="3" fontId="7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Fill="1" applyBorder="1">
      <alignment/>
      <protection/>
    </xf>
    <xf numFmtId="0" fontId="24" fillId="0" borderId="0" xfId="20" applyFont="1" applyBorder="1" applyAlignment="1">
      <alignment horizontal="left"/>
      <protection/>
    </xf>
    <xf numFmtId="3" fontId="31" fillId="0" borderId="0" xfId="32" applyNumberFormat="1" applyFont="1" applyBorder="1" applyAlignment="1">
      <alignment/>
    </xf>
    <xf numFmtId="3" fontId="31" fillId="0" borderId="0" xfId="32" applyNumberFormat="1" applyFont="1" applyFill="1" applyBorder="1" applyAlignment="1">
      <alignment/>
    </xf>
    <xf numFmtId="3" fontId="40" fillId="0" borderId="10" xfId="28" applyNumberFormat="1" applyFont="1" applyBorder="1" applyAlignment="1">
      <alignment horizontal="right"/>
    </xf>
    <xf numFmtId="3" fontId="31" fillId="0" borderId="0" xfId="20" applyNumberFormat="1" applyFont="1">
      <alignment/>
      <protection/>
    </xf>
    <xf numFmtId="3" fontId="31" fillId="0" borderId="10" xfId="20" applyNumberFormat="1" applyFont="1" applyBorder="1">
      <alignment/>
      <protection/>
    </xf>
    <xf numFmtId="3" fontId="31" fillId="0" borderId="0" xfId="20" applyNumberFormat="1" applyFont="1" applyFill="1">
      <alignment/>
      <protection/>
    </xf>
    <xf numFmtId="3" fontId="31" fillId="0" borderId="3" xfId="20" applyNumberFormat="1" applyFont="1" applyBorder="1">
      <alignment/>
      <protection/>
    </xf>
    <xf numFmtId="3" fontId="31" fillId="0" borderId="10" xfId="20" applyNumberFormat="1" applyFont="1" applyFill="1" applyBorder="1">
      <alignment/>
      <protection/>
    </xf>
    <xf numFmtId="3" fontId="31" fillId="0" borderId="0" xfId="20" applyNumberFormat="1" applyFont="1" applyBorder="1">
      <alignment/>
      <protection/>
    </xf>
    <xf numFmtId="4" fontId="31" fillId="0" borderId="0" xfId="20" applyNumberFormat="1" applyFont="1" applyFill="1">
      <alignment/>
      <protection/>
    </xf>
    <xf numFmtId="4" fontId="31" fillId="0" borderId="0" xfId="20" applyNumberFormat="1" applyFont="1">
      <alignment/>
      <protection/>
    </xf>
    <xf numFmtId="0" fontId="31" fillId="0" borderId="0" xfId="20" applyFont="1">
      <alignment/>
      <protection/>
    </xf>
    <xf numFmtId="3" fontId="3" fillId="0" borderId="5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11" xfId="20" applyNumberFormat="1" applyFont="1" applyFill="1" applyBorder="1">
      <alignment/>
      <protection/>
    </xf>
    <xf numFmtId="0" fontId="3" fillId="0" borderId="5" xfId="20" applyFont="1" applyBorder="1" applyAlignment="1">
      <alignment horizontal="left"/>
      <protection/>
    </xf>
    <xf numFmtId="3" fontId="3" fillId="0" borderId="4" xfId="20" applyNumberFormat="1" applyFont="1" applyBorder="1">
      <alignment/>
      <protection/>
    </xf>
    <xf numFmtId="3" fontId="3" fillId="0" borderId="11" xfId="20" applyNumberFormat="1" applyFont="1" applyBorder="1">
      <alignment/>
      <protection/>
    </xf>
    <xf numFmtId="3" fontId="3" fillId="0" borderId="12" xfId="20" applyNumberFormat="1" applyFont="1" applyBorder="1">
      <alignment/>
      <protection/>
    </xf>
    <xf numFmtId="3" fontId="3" fillId="0" borderId="6" xfId="28" applyNumberFormat="1" applyFont="1" applyBorder="1" applyAlignment="1">
      <alignment/>
    </xf>
    <xf numFmtId="3" fontId="3" fillId="0" borderId="0" xfId="20" applyNumberFormat="1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41" fillId="0" borderId="0" xfId="20" applyFont="1" applyFill="1" applyBorder="1">
      <alignment/>
      <protection/>
    </xf>
    <xf numFmtId="0" fontId="18" fillId="0" borderId="0" xfId="20" applyFont="1" applyAlignment="1">
      <alignment horizontal="left"/>
      <protection/>
    </xf>
    <xf numFmtId="4" fontId="18" fillId="0" borderId="0" xfId="20" applyNumberFormat="1" applyFont="1" applyFill="1" applyBorder="1">
      <alignment/>
      <protection/>
    </xf>
    <xf numFmtId="3" fontId="39" fillId="0" borderId="11" xfId="28" applyNumberFormat="1" applyFont="1" applyBorder="1" applyAlignment="1">
      <alignment horizontal="right"/>
    </xf>
    <xf numFmtId="0" fontId="3" fillId="0" borderId="0" xfId="20" applyFont="1" applyBorder="1" applyAlignment="1">
      <alignment horizontal="right"/>
      <protection/>
    </xf>
    <xf numFmtId="3" fontId="3" fillId="0" borderId="0" xfId="32" applyNumberFormat="1" applyFont="1" applyFill="1" applyBorder="1" applyAlignment="1">
      <alignment/>
    </xf>
    <xf numFmtId="0" fontId="4" fillId="0" borderId="8" xfId="20" applyFont="1" applyBorder="1">
      <alignment/>
      <protection/>
    </xf>
    <xf numFmtId="0" fontId="4" fillId="0" borderId="8" xfId="20" applyFont="1" applyFill="1" applyBorder="1">
      <alignment/>
      <protection/>
    </xf>
    <xf numFmtId="3" fontId="4" fillId="0" borderId="8" xfId="20" applyNumberFormat="1" applyFont="1" applyFill="1" applyBorder="1">
      <alignment/>
      <protection/>
    </xf>
    <xf numFmtId="3" fontId="4" fillId="0" borderId="9" xfId="20" applyNumberFormat="1" applyFont="1" applyBorder="1">
      <alignment/>
      <protection/>
    </xf>
    <xf numFmtId="0" fontId="4" fillId="0" borderId="16" xfId="20" applyFont="1" applyFill="1" applyBorder="1">
      <alignment/>
      <protection/>
    </xf>
    <xf numFmtId="4" fontId="4" fillId="0" borderId="17" xfId="20" applyNumberFormat="1" applyFont="1" applyFill="1" applyBorder="1">
      <alignment/>
      <protection/>
    </xf>
    <xf numFmtId="0" fontId="4" fillId="0" borderId="5" xfId="20" applyFont="1" applyBorder="1">
      <alignment/>
      <protection/>
    </xf>
    <xf numFmtId="0" fontId="4" fillId="0" borderId="5" xfId="20" applyFont="1" applyFill="1" applyBorder="1">
      <alignment/>
      <protection/>
    </xf>
    <xf numFmtId="3" fontId="3" fillId="0" borderId="4" xfId="32" applyNumberFormat="1" applyFont="1" applyBorder="1" applyAlignment="1">
      <alignment/>
    </xf>
    <xf numFmtId="3" fontId="4" fillId="0" borderId="1" xfId="20" applyNumberFormat="1" applyFont="1" applyBorder="1">
      <alignment/>
      <protection/>
    </xf>
    <xf numFmtId="3" fontId="7" fillId="0" borderId="11" xfId="28" applyNumberFormat="1" applyFont="1" applyBorder="1" applyAlignment="1">
      <alignment/>
    </xf>
    <xf numFmtId="3" fontId="39" fillId="0" borderId="5" xfId="20" applyNumberFormat="1" applyFont="1" applyBorder="1" applyAlignment="1">
      <alignment horizontal="right"/>
      <protection/>
    </xf>
    <xf numFmtId="0" fontId="3" fillId="0" borderId="12" xfId="20" applyFont="1" applyBorder="1" applyAlignment="1">
      <alignment horizontal="left"/>
      <protection/>
    </xf>
    <xf numFmtId="3" fontId="3" fillId="0" borderId="12" xfId="20" applyNumberFormat="1" applyFont="1" applyFill="1" applyBorder="1">
      <alignment/>
      <protection/>
    </xf>
    <xf numFmtId="0" fontId="4" fillId="0" borderId="12" xfId="20" applyFont="1" applyBorder="1">
      <alignment/>
      <protection/>
    </xf>
    <xf numFmtId="0" fontId="4" fillId="0" borderId="12" xfId="20" applyFont="1" applyFill="1" applyBorder="1">
      <alignment/>
      <protection/>
    </xf>
    <xf numFmtId="3" fontId="3" fillId="0" borderId="14" xfId="20" applyNumberFormat="1" applyFont="1" applyBorder="1">
      <alignment/>
      <protection/>
    </xf>
    <xf numFmtId="3" fontId="3" fillId="0" borderId="15" xfId="20" applyNumberFormat="1" applyFont="1" applyFill="1" applyBorder="1">
      <alignment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3" fontId="3" fillId="0" borderId="0" xfId="20" applyNumberFormat="1" applyFont="1" applyAlignment="1" quotePrefix="1">
      <alignment horizontal="right"/>
      <protection/>
    </xf>
    <xf numFmtId="0" fontId="4" fillId="0" borderId="0" xfId="0" applyFont="1" applyAlignment="1" quotePrefix="1">
      <alignment/>
    </xf>
    <xf numFmtId="0" fontId="4" fillId="0" borderId="0" xfId="20" applyFont="1" applyAlignment="1" quotePrefix="1">
      <alignment horizontal="right"/>
      <protection/>
    </xf>
    <xf numFmtId="3" fontId="4" fillId="0" borderId="0" xfId="28" applyNumberFormat="1" applyFont="1" applyAlignment="1">
      <alignment/>
    </xf>
    <xf numFmtId="9" fontId="4" fillId="0" borderId="0" xfId="28" applyNumberFormat="1" applyFont="1" applyAlignment="1">
      <alignment/>
    </xf>
    <xf numFmtId="0" fontId="9" fillId="0" borderId="0" xfId="20" applyFont="1" applyAlignment="1">
      <alignment horizontal="left"/>
      <protection/>
    </xf>
    <xf numFmtId="3" fontId="9" fillId="0" borderId="0" xfId="20" applyNumberFormat="1" applyFont="1" applyBorder="1">
      <alignment/>
      <protection/>
    </xf>
    <xf numFmtId="3" fontId="9" fillId="0" borderId="0" xfId="20" applyNumberFormat="1" applyFont="1" applyFill="1">
      <alignment/>
      <protection/>
    </xf>
    <xf numFmtId="3" fontId="9" fillId="0" borderId="0" xfId="28" applyNumberFormat="1" applyFont="1" applyAlignment="1">
      <alignment/>
    </xf>
    <xf numFmtId="9" fontId="9" fillId="0" borderId="0" xfId="28" applyNumberFormat="1" applyFont="1" applyAlignment="1">
      <alignment/>
    </xf>
    <xf numFmtId="3" fontId="9" fillId="0" borderId="0" xfId="20" applyNumberFormat="1" applyFont="1">
      <alignment/>
      <protection/>
    </xf>
    <xf numFmtId="3" fontId="9" fillId="0" borderId="0" xfId="20" applyNumberFormat="1" applyFont="1" applyAlignment="1">
      <alignment horizontal="right"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Fill="1">
      <alignment/>
      <protection/>
    </xf>
    <xf numFmtId="3" fontId="3" fillId="0" borderId="0" xfId="28" applyNumberFormat="1" applyFont="1" applyAlignment="1">
      <alignment/>
    </xf>
    <xf numFmtId="3" fontId="3" fillId="0" borderId="0" xfId="20" applyNumberFormat="1" applyFont="1" applyAlignment="1">
      <alignment horizontal="right"/>
      <protection/>
    </xf>
    <xf numFmtId="181" fontId="4" fillId="0" borderId="0" xfId="20" applyNumberFormat="1" applyFont="1" applyFill="1">
      <alignment/>
      <protection/>
    </xf>
    <xf numFmtId="3" fontId="13" fillId="0" borderId="8" xfId="15" applyNumberFormat="1" applyFont="1" applyBorder="1" applyAlignment="1">
      <alignment horizontal="center"/>
    </xf>
  </cellXfs>
  <cellStyles count="22">
    <cellStyle name="Normal" xfId="0"/>
    <cellStyle name="Comma_Pro2000" xfId="15"/>
    <cellStyle name="Comma_Res apr - 05" xfId="16"/>
    <cellStyle name="Currency_BUdMÖTE.XLS Chart 9" xfId="17"/>
    <cellStyle name="Followed Hyperlink" xfId="18"/>
    <cellStyle name="Hyperlink" xfId="19"/>
    <cellStyle name="Normal_1995 Sammanfattning" xfId="20"/>
    <cellStyle name="Normal_arbetsbudget 2005" xfId="21"/>
    <cellStyle name="Normal_Delprojekt 1996- version 11" xfId="22"/>
    <cellStyle name="Normal_Intäkter 98-1 till styrelsen" xfId="23"/>
    <cellStyle name="Normal_kostnader" xfId="24"/>
    <cellStyle name="Normal_Pro2000" xfId="25"/>
    <cellStyle name="Normal_Res apr - 05" xfId="26"/>
    <cellStyle name="Normal_Version I" xfId="27"/>
    <cellStyle name="Percent" xfId="28"/>
    <cellStyle name="Comma" xfId="29"/>
    <cellStyle name="Tusental (0)_Översikt inför stymötet 39 mkr" xfId="30"/>
    <cellStyle name="Comma [0]" xfId="31"/>
    <cellStyle name="Tusental_1995 Sammanfattning" xfId="32"/>
    <cellStyle name="Currency" xfId="33"/>
    <cellStyle name="Valuta (0)_Översikt inför stymötet 39 mkr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114300</xdr:rowOff>
    </xdr:from>
    <xdr:to>
      <xdr:col>9</xdr:col>
      <xdr:colOff>257175</xdr:colOff>
      <xdr:row>2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29250" y="276225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Lönekostnader
</a:t>
          </a:r>
        </a:p>
      </xdr:txBody>
    </xdr:sp>
    <xdr:clientData/>
  </xdr:twoCellAnchor>
  <xdr:twoCellAnchor>
    <xdr:from>
      <xdr:col>6</xdr:col>
      <xdr:colOff>200025</xdr:colOff>
      <xdr:row>2</xdr:row>
      <xdr:rowOff>123825</xdr:rowOff>
    </xdr:from>
    <xdr:to>
      <xdr:col>8</xdr:col>
      <xdr:colOff>352425</xdr:colOff>
      <xdr:row>7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4762500" y="533400"/>
          <a:ext cx="1219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PRO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Int&#228;ktskonton%20per%20m&#229;na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%202005\Budge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."/>
      <sheetName val="Budget 2003"/>
      <sheetName val="verksamplan"/>
      <sheetName val="verksamplan(arb)"/>
      <sheetName val="verksamplan lö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Sammanfattning 2005"/>
    </sheetNames>
    <sheetDataSet>
      <sheetData sheetId="18">
        <row r="37">
          <cell r="F37">
            <v>-500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rs"/>
      <sheetName val="februari"/>
      <sheetName val="januari"/>
      <sheetName val="augustiny"/>
      <sheetName val="augusti"/>
      <sheetName val="juli"/>
      <sheetName val="juni"/>
      <sheetName val="maj"/>
    </sheetNames>
    <sheetDataSet>
      <sheetData sheetId="0">
        <row r="8">
          <cell r="B8">
            <v>3788</v>
          </cell>
        </row>
        <row r="9">
          <cell r="B9">
            <v>1135</v>
          </cell>
        </row>
        <row r="10">
          <cell r="B10">
            <v>2124</v>
          </cell>
        </row>
        <row r="11">
          <cell r="B11">
            <v>140</v>
          </cell>
        </row>
        <row r="12">
          <cell r="B12">
            <v>3454</v>
          </cell>
        </row>
        <row r="13">
          <cell r="B13">
            <v>949</v>
          </cell>
        </row>
        <row r="14">
          <cell r="B14">
            <v>685</v>
          </cell>
        </row>
        <row r="15">
          <cell r="B15">
            <v>72</v>
          </cell>
        </row>
        <row r="16">
          <cell r="B16">
            <v>422</v>
          </cell>
        </row>
        <row r="17">
          <cell r="B17">
            <v>209</v>
          </cell>
        </row>
        <row r="18">
          <cell r="B18">
            <v>128</v>
          </cell>
        </row>
        <row r="20">
          <cell r="B20">
            <v>206</v>
          </cell>
        </row>
        <row r="23">
          <cell r="B23">
            <v>74</v>
          </cell>
        </row>
        <row r="24">
          <cell r="B24">
            <v>44</v>
          </cell>
        </row>
        <row r="27">
          <cell r="B27">
            <v>682</v>
          </cell>
        </row>
        <row r="29">
          <cell r="B29">
            <v>94</v>
          </cell>
        </row>
        <row r="30">
          <cell r="B30">
            <v>1</v>
          </cell>
        </row>
        <row r="31">
          <cell r="B31">
            <v>6</v>
          </cell>
        </row>
        <row r="33">
          <cell r="B33">
            <v>140</v>
          </cell>
        </row>
        <row r="34">
          <cell r="B34">
            <v>4</v>
          </cell>
        </row>
        <row r="35">
          <cell r="B35">
            <v>17</v>
          </cell>
        </row>
        <row r="36">
          <cell r="B36">
            <v>-746</v>
          </cell>
        </row>
        <row r="37">
          <cell r="B37">
            <v>65</v>
          </cell>
        </row>
        <row r="38">
          <cell r="B38">
            <v>2</v>
          </cell>
        </row>
        <row r="39">
          <cell r="B39">
            <v>1</v>
          </cell>
        </row>
        <row r="40">
          <cell r="B40">
            <v>4</v>
          </cell>
        </row>
        <row r="41">
          <cell r="B41">
            <v>4</v>
          </cell>
        </row>
        <row r="42">
          <cell r="B42">
            <v>315</v>
          </cell>
        </row>
        <row r="43">
          <cell r="B43">
            <v>6</v>
          </cell>
        </row>
        <row r="44">
          <cell r="B44">
            <v>55</v>
          </cell>
        </row>
        <row r="46">
          <cell r="B46">
            <v>26</v>
          </cell>
        </row>
        <row r="47">
          <cell r="B47">
            <v>9</v>
          </cell>
        </row>
        <row r="51">
          <cell r="B51">
            <v>1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ing bil 1"/>
      <sheetName val="Intäkter bil 2"/>
      <sheetName val="verksamplan bil 3"/>
      <sheetName val="Delpr bil 4"/>
      <sheetName val="fördkostn Bil 5"/>
      <sheetName val="Blad 1"/>
      <sheetName val="Blad2"/>
      <sheetName val="Blad3"/>
      <sheetName val="Blad4"/>
    </sheetNames>
    <sheetDataSet>
      <sheetData sheetId="1">
        <row r="12">
          <cell r="B12">
            <v>330</v>
          </cell>
        </row>
        <row r="13">
          <cell r="B13">
            <v>12390</v>
          </cell>
        </row>
        <row r="19">
          <cell r="B19">
            <v>320</v>
          </cell>
        </row>
        <row r="24">
          <cell r="B24">
            <v>450</v>
          </cell>
        </row>
        <row r="40">
          <cell r="B40">
            <v>24649.56</v>
          </cell>
        </row>
        <row r="45">
          <cell r="B45">
            <v>270</v>
          </cell>
        </row>
      </sheetData>
      <sheetData sheetId="2">
        <row r="7">
          <cell r="F7">
            <v>600</v>
          </cell>
        </row>
        <row r="9">
          <cell r="F9">
            <v>265</v>
          </cell>
        </row>
        <row r="10">
          <cell r="F10">
            <v>260</v>
          </cell>
        </row>
        <row r="14">
          <cell r="F14">
            <v>422</v>
          </cell>
        </row>
        <row r="15">
          <cell r="F15">
            <v>187</v>
          </cell>
        </row>
        <row r="16">
          <cell r="F16">
            <v>26</v>
          </cell>
        </row>
        <row r="17">
          <cell r="F17">
            <v>1467</v>
          </cell>
        </row>
        <row r="18">
          <cell r="F18">
            <v>225</v>
          </cell>
        </row>
        <row r="44">
          <cell r="F44">
            <v>2615</v>
          </cell>
        </row>
        <row r="45">
          <cell r="F45">
            <v>4483</v>
          </cell>
        </row>
        <row r="46">
          <cell r="F46">
            <v>50</v>
          </cell>
        </row>
        <row r="47">
          <cell r="F47">
            <v>65</v>
          </cell>
        </row>
        <row r="48">
          <cell r="F48">
            <v>-493</v>
          </cell>
        </row>
        <row r="53">
          <cell r="F53">
            <v>2909</v>
          </cell>
        </row>
        <row r="54">
          <cell r="F54">
            <v>25</v>
          </cell>
        </row>
        <row r="55">
          <cell r="F55">
            <v>390</v>
          </cell>
        </row>
        <row r="56">
          <cell r="F56">
            <v>115</v>
          </cell>
        </row>
        <row r="57">
          <cell r="F57">
            <v>410</v>
          </cell>
        </row>
        <row r="58">
          <cell r="F58">
            <v>10007</v>
          </cell>
        </row>
        <row r="64">
          <cell r="F64">
            <v>13122</v>
          </cell>
        </row>
        <row r="73">
          <cell r="F73">
            <v>11862</v>
          </cell>
        </row>
        <row r="74">
          <cell r="F74">
            <v>3849</v>
          </cell>
        </row>
        <row r="75">
          <cell r="F75">
            <v>10007</v>
          </cell>
        </row>
        <row r="77">
          <cell r="F77">
            <v>13122</v>
          </cell>
        </row>
      </sheetData>
      <sheetData sheetId="3">
        <row r="64">
          <cell r="G64">
            <v>65</v>
          </cell>
        </row>
        <row r="68">
          <cell r="G68">
            <v>14</v>
          </cell>
        </row>
        <row r="81">
          <cell r="G81">
            <v>536</v>
          </cell>
        </row>
        <row r="89">
          <cell r="G89">
            <v>110</v>
          </cell>
        </row>
        <row r="105">
          <cell r="G105">
            <v>173</v>
          </cell>
        </row>
        <row r="111">
          <cell r="G111">
            <v>56</v>
          </cell>
        </row>
        <row r="118">
          <cell r="G118">
            <v>105</v>
          </cell>
        </row>
        <row r="121">
          <cell r="G121">
            <v>5</v>
          </cell>
        </row>
        <row r="125">
          <cell r="G125">
            <v>35</v>
          </cell>
        </row>
        <row r="128">
          <cell r="G128">
            <v>0</v>
          </cell>
        </row>
        <row r="133">
          <cell r="G133">
            <v>264</v>
          </cell>
        </row>
        <row r="142">
          <cell r="G142">
            <v>235</v>
          </cell>
        </row>
        <row r="145">
          <cell r="G145">
            <v>27</v>
          </cell>
        </row>
        <row r="148">
          <cell r="G148">
            <v>25</v>
          </cell>
        </row>
        <row r="152">
          <cell r="G152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31" sqref="A31"/>
    </sheetView>
  </sheetViews>
  <sheetFormatPr defaultColWidth="9.140625" defaultRowHeight="12.75"/>
  <cols>
    <col min="1" max="1" width="34.00390625" style="319" customWidth="1"/>
    <col min="2" max="3" width="10.00390625" style="319" customWidth="1"/>
    <col min="4" max="4" width="10.28125" style="319" customWidth="1"/>
    <col min="5" max="5" width="8.00390625" style="319" customWidth="1"/>
    <col min="6" max="6" width="8.57421875" style="318" bestFit="1" customWidth="1"/>
    <col min="7" max="16384" width="8.00390625" style="319" customWidth="1"/>
  </cols>
  <sheetData>
    <row r="1" spans="1:5" ht="12">
      <c r="A1" s="317"/>
      <c r="B1" s="317"/>
      <c r="C1" s="317"/>
      <c r="D1" s="317"/>
      <c r="E1" s="317"/>
    </row>
    <row r="2" spans="1:5" ht="17.25">
      <c r="A2" s="320" t="s">
        <v>312</v>
      </c>
      <c r="B2" s="320"/>
      <c r="C2" s="320"/>
      <c r="D2" s="346" t="s">
        <v>297</v>
      </c>
      <c r="E2" s="317"/>
    </row>
    <row r="3" spans="1:5" ht="12">
      <c r="A3" s="317"/>
      <c r="B3" s="317"/>
      <c r="C3" s="317"/>
      <c r="D3" s="317"/>
      <c r="E3" s="317"/>
    </row>
    <row r="4" spans="1:5" ht="12">
      <c r="A4" s="317"/>
      <c r="B4" s="317"/>
      <c r="C4" s="317"/>
      <c r="E4" s="317"/>
    </row>
    <row r="5" spans="1:5" ht="27.75">
      <c r="A5" s="321" t="s">
        <v>298</v>
      </c>
      <c r="B5" s="343" t="s">
        <v>313</v>
      </c>
      <c r="C5" s="343" t="s">
        <v>299</v>
      </c>
      <c r="D5" s="344" t="s">
        <v>314</v>
      </c>
      <c r="E5" s="317"/>
    </row>
    <row r="6" spans="1:5" ht="12">
      <c r="A6" s="322"/>
      <c r="B6" s="323"/>
      <c r="C6" s="323"/>
      <c r="D6" s="324"/>
      <c r="E6" s="317"/>
    </row>
    <row r="7" spans="1:5" ht="12">
      <c r="A7" s="325" t="s">
        <v>300</v>
      </c>
      <c r="B7" s="326"/>
      <c r="C7" s="326"/>
      <c r="D7" s="324"/>
      <c r="E7" s="317"/>
    </row>
    <row r="8" spans="1:5" ht="13.5" customHeight="1">
      <c r="A8" s="322" t="s">
        <v>301</v>
      </c>
      <c r="B8" s="327">
        <f>'Intäkter bil 2'!B13-B9</f>
        <v>13890</v>
      </c>
      <c r="C8" s="327">
        <f>'[6]Intäkter bil 2'!B13-'[6]Intäkter bil 2'!B12</f>
        <v>12060</v>
      </c>
      <c r="D8" s="328">
        <f>'Intäkter bil 2'!C13-D9</f>
        <v>12210</v>
      </c>
      <c r="E8" s="329"/>
    </row>
    <row r="9" spans="1:5" ht="12">
      <c r="A9" s="322" t="s">
        <v>270</v>
      </c>
      <c r="B9" s="327">
        <f>'Intäkter bil 2'!B12</f>
        <v>320</v>
      </c>
      <c r="C9" s="327">
        <f>'[6]Intäkter bil 2'!B12</f>
        <v>330</v>
      </c>
      <c r="D9" s="328">
        <f>'Intäkter bil 2'!C12</f>
        <v>310</v>
      </c>
      <c r="E9" s="317"/>
    </row>
    <row r="10" spans="1:5" ht="12">
      <c r="A10" s="322" t="s">
        <v>58</v>
      </c>
      <c r="B10" s="327">
        <f>'Intäkter bil 2'!B19</f>
        <v>250</v>
      </c>
      <c r="C10" s="327">
        <f>'[6]Intäkter bil 2'!B19</f>
        <v>320</v>
      </c>
      <c r="D10" s="328">
        <f>'Intäkter bil 2'!C19</f>
        <v>220</v>
      </c>
      <c r="E10" s="317"/>
    </row>
    <row r="11" spans="1:5" ht="12">
      <c r="A11" s="322" t="s">
        <v>277</v>
      </c>
      <c r="B11" s="327">
        <f>'Intäkter bil 2'!B24</f>
        <v>510</v>
      </c>
      <c r="C11" s="327">
        <f>'[6]Intäkter bil 2'!B24</f>
        <v>450</v>
      </c>
      <c r="D11" s="328">
        <f>'Intäkter bil 2'!C24</f>
        <v>400</v>
      </c>
      <c r="E11" s="317"/>
    </row>
    <row r="12" spans="1:5" ht="12">
      <c r="A12" s="322" t="s">
        <v>279</v>
      </c>
      <c r="B12" s="327">
        <f>'Intäkter bil 2'!B44</f>
        <v>27548.7</v>
      </c>
      <c r="C12" s="327">
        <f>'[6]Intäkter bil 2'!B40</f>
        <v>24649.56</v>
      </c>
      <c r="D12" s="328">
        <f>'Intäkter bil 2'!C44</f>
        <v>29040</v>
      </c>
      <c r="E12" s="329"/>
    </row>
    <row r="13" spans="1:5" ht="12">
      <c r="A13" s="322" t="s">
        <v>294</v>
      </c>
      <c r="B13" s="327">
        <f>'Intäkter bil 2'!B49</f>
        <v>270</v>
      </c>
      <c r="C13" s="327">
        <f>'[6]Intäkter bil 2'!B45</f>
        <v>270</v>
      </c>
      <c r="D13" s="328">
        <f>'Intäkter bil 2'!C49</f>
        <v>250</v>
      </c>
      <c r="E13" s="317"/>
    </row>
    <row r="14" spans="1:5" ht="12">
      <c r="A14" s="322"/>
      <c r="B14" s="323"/>
      <c r="C14" s="323"/>
      <c r="D14" s="323"/>
      <c r="E14" s="317"/>
    </row>
    <row r="15" spans="1:5" ht="12">
      <c r="A15" s="330" t="s">
        <v>296</v>
      </c>
      <c r="B15" s="331">
        <f>SUM(B8:B14)</f>
        <v>42788.7</v>
      </c>
      <c r="C15" s="331">
        <f>SUM(C8:C14)</f>
        <v>38079.56</v>
      </c>
      <c r="D15" s="331">
        <f>SUM(D8:D14)</f>
        <v>42430</v>
      </c>
      <c r="E15" s="329"/>
    </row>
    <row r="16" spans="1:5" ht="12">
      <c r="A16" s="325"/>
      <c r="B16" s="326"/>
      <c r="C16" s="326"/>
      <c r="D16" s="332"/>
      <c r="E16" s="317"/>
    </row>
    <row r="17" spans="1:5" ht="12">
      <c r="A17" s="325" t="s">
        <v>302</v>
      </c>
      <c r="B17" s="326"/>
      <c r="C17" s="326"/>
      <c r="D17" s="322"/>
      <c r="E17" s="317"/>
    </row>
    <row r="18" spans="1:5" ht="12">
      <c r="A18" s="322" t="s">
        <v>303</v>
      </c>
      <c r="B18" s="327">
        <f>'kostnader bil 3'!B53</f>
        <v>13011</v>
      </c>
      <c r="C18" s="327">
        <f>'[6]verksamplan bil 3'!F73</f>
        <v>11862</v>
      </c>
      <c r="D18" s="328">
        <f>'kostnader bil 3'!D53</f>
        <v>12822</v>
      </c>
      <c r="E18" s="317"/>
    </row>
    <row r="19" spans="1:5" ht="12">
      <c r="A19" s="322" t="s">
        <v>304</v>
      </c>
      <c r="B19" s="327">
        <f>'kostnader bil 3'!B64-B20</f>
        <v>3482</v>
      </c>
      <c r="C19" s="327">
        <f>'[6]verksamplan bil 3'!F74</f>
        <v>3849</v>
      </c>
      <c r="D19" s="328">
        <f>'kostnader bil 3'!D64-D20</f>
        <v>3709</v>
      </c>
      <c r="E19" s="317"/>
    </row>
    <row r="20" spans="1:5" ht="12">
      <c r="A20" s="322" t="s">
        <v>248</v>
      </c>
      <c r="B20" s="327">
        <f>'kostnader bil 3'!B63</f>
        <v>11832</v>
      </c>
      <c r="C20" s="327">
        <f>'[6]verksamplan bil 3'!F75</f>
        <v>10007</v>
      </c>
      <c r="D20" s="328">
        <f>'kostnader bil 3'!D63</f>
        <v>10061</v>
      </c>
      <c r="E20" s="317"/>
    </row>
    <row r="21" spans="1:5" ht="12">
      <c r="A21" s="325" t="s">
        <v>249</v>
      </c>
      <c r="B21" s="332">
        <f>SUM(B18:B20)</f>
        <v>28325</v>
      </c>
      <c r="C21" s="332">
        <f>SUM(C18:C20)</f>
        <v>25718</v>
      </c>
      <c r="D21" s="332">
        <f>SUM(D18:D20)</f>
        <v>26592</v>
      </c>
      <c r="E21" s="317"/>
    </row>
    <row r="22" spans="1:5" ht="12">
      <c r="A22" s="322" t="s">
        <v>305</v>
      </c>
      <c r="B22" s="327">
        <f>'kostnader bil 3'!B75</f>
        <v>13709</v>
      </c>
      <c r="C22" s="327">
        <f>'[6]verksamplan bil 3'!F77</f>
        <v>13122</v>
      </c>
      <c r="D22" s="328">
        <f>'kostnader bil 3'!D73</f>
        <v>13160</v>
      </c>
      <c r="E22" s="317"/>
    </row>
    <row r="23" spans="1:5" ht="12">
      <c r="A23" s="322"/>
      <c r="B23" s="323"/>
      <c r="C23" s="323"/>
      <c r="D23" s="328"/>
      <c r="E23" s="317"/>
    </row>
    <row r="24" spans="1:7" ht="12">
      <c r="A24" s="330" t="s">
        <v>306</v>
      </c>
      <c r="B24" s="334">
        <f>B21+B22</f>
        <v>42034</v>
      </c>
      <c r="C24" s="334">
        <f>C21+C22</f>
        <v>38840</v>
      </c>
      <c r="D24" s="334">
        <f>+D21+D22</f>
        <v>39752</v>
      </c>
      <c r="E24" s="329"/>
      <c r="F24" s="335"/>
      <c r="G24" s="336"/>
    </row>
    <row r="25" spans="1:5" ht="12">
      <c r="A25" s="333"/>
      <c r="B25" s="333"/>
      <c r="C25" s="333"/>
      <c r="D25" s="337"/>
      <c r="E25" s="317"/>
    </row>
    <row r="26" spans="1:5" ht="12">
      <c r="A26" s="330" t="s">
        <v>307</v>
      </c>
      <c r="B26" s="334">
        <f>+B15-B24</f>
        <v>754.6999999999971</v>
      </c>
      <c r="C26" s="334">
        <f>+C15-C24</f>
        <v>-760.4400000000023</v>
      </c>
      <c r="D26" s="334">
        <f>+D15-D24</f>
        <v>2678</v>
      </c>
      <c r="E26" s="317"/>
    </row>
    <row r="27" spans="1:5" ht="12">
      <c r="A27" s="338" t="s">
        <v>308</v>
      </c>
      <c r="B27" s="339"/>
      <c r="C27" s="339">
        <f>C26*-1</f>
        <v>760.4400000000023</v>
      </c>
      <c r="D27" s="340"/>
      <c r="E27" s="317"/>
    </row>
    <row r="28" spans="1:5" ht="12">
      <c r="A28" s="330" t="s">
        <v>309</v>
      </c>
      <c r="B28" s="341"/>
      <c r="C28" s="341">
        <f>SUM(C26:C27)</f>
        <v>0</v>
      </c>
      <c r="D28" s="341"/>
      <c r="E28" s="317"/>
    </row>
    <row r="29" spans="1:5" ht="12">
      <c r="A29" s="317"/>
      <c r="B29" s="317"/>
      <c r="C29" s="317"/>
      <c r="D29" s="317"/>
      <c r="E29" s="317"/>
    </row>
    <row r="30" spans="1:5" ht="12">
      <c r="A30" s="361" t="s">
        <v>323</v>
      </c>
      <c r="B30" s="362">
        <f>'Xtra budget bilaga 5'!B32</f>
        <v>1613</v>
      </c>
      <c r="C30" s="363"/>
      <c r="D30" s="364"/>
      <c r="E30" s="317"/>
    </row>
    <row r="31" spans="1:5" ht="12">
      <c r="A31" s="365" t="s">
        <v>324</v>
      </c>
      <c r="B31" s="366">
        <f>B26-B30</f>
        <v>-858.3000000000029</v>
      </c>
      <c r="C31" s="363"/>
      <c r="D31" s="338"/>
      <c r="E31" s="317"/>
    </row>
    <row r="32" ht="12">
      <c r="B32" s="336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2"/>
  <sheetViews>
    <sheetView showGridLines="0" workbookViewId="0" topLeftCell="A22">
      <selection activeCell="C56" sqref="C56"/>
    </sheetView>
  </sheetViews>
  <sheetFormatPr defaultColWidth="9.140625" defaultRowHeight="12.75"/>
  <cols>
    <col min="1" max="1" width="25.28125" style="170" customWidth="1"/>
    <col min="2" max="2" width="10.28125" style="170" customWidth="1"/>
    <col min="3" max="3" width="11.140625" style="170" customWidth="1"/>
    <col min="4" max="4" width="8.57421875" style="170" customWidth="1"/>
    <col min="5" max="5" width="9.28125" style="170" hidden="1" customWidth="1"/>
    <col min="6" max="6" width="13.7109375" style="171" hidden="1" customWidth="1"/>
    <col min="7" max="7" width="9.421875" style="172" hidden="1" customWidth="1"/>
    <col min="8" max="8" width="10.7109375" style="170" customWidth="1"/>
    <col min="9" max="9" width="12.8515625" style="173" hidden="1" customWidth="1"/>
    <col min="10" max="10" width="10.7109375" style="170" hidden="1" customWidth="1"/>
    <col min="11" max="11" width="9.28125" style="170" hidden="1" customWidth="1"/>
    <col min="12" max="12" width="12.7109375" style="174" hidden="1" customWidth="1"/>
    <col min="13" max="13" width="7.421875" style="170" bestFit="1" customWidth="1"/>
    <col min="14" max="14" width="12.57421875" style="175" customWidth="1"/>
    <col min="15" max="15" width="9.7109375" style="175" customWidth="1"/>
    <col min="16" max="16384" width="10.7109375" style="170" customWidth="1"/>
  </cols>
  <sheetData>
    <row r="1" ht="21" customHeight="1"/>
    <row r="2" spans="1:10" ht="26.25" customHeight="1">
      <c r="A2" s="176"/>
      <c r="B2" s="176"/>
      <c r="C2" s="176"/>
      <c r="H2" s="176"/>
      <c r="I2" s="177"/>
      <c r="J2" s="178"/>
    </row>
    <row r="3" spans="1:8" ht="15.75" customHeight="1">
      <c r="A3" s="179" t="s">
        <v>259</v>
      </c>
      <c r="B3" s="179"/>
      <c r="C3" s="179"/>
      <c r="D3" s="180"/>
      <c r="E3" s="180"/>
      <c r="G3" s="181"/>
      <c r="H3" s="180" t="s">
        <v>310</v>
      </c>
    </row>
    <row r="4" spans="1:8" ht="9" customHeight="1">
      <c r="A4" s="182"/>
      <c r="B4" s="182"/>
      <c r="C4" s="182"/>
      <c r="D4" s="180"/>
      <c r="E4" s="180"/>
      <c r="G4" s="181"/>
      <c r="H4" s="182"/>
    </row>
    <row r="5" spans="1:10" ht="15" customHeight="1">
      <c r="A5" s="183"/>
      <c r="B5" s="183"/>
      <c r="C5" s="183"/>
      <c r="D5" s="184"/>
      <c r="F5" s="185"/>
      <c r="I5" s="186"/>
      <c r="J5" s="187"/>
    </row>
    <row r="6" spans="1:18" ht="12.75">
      <c r="A6" s="188" t="s">
        <v>260</v>
      </c>
      <c r="B6" s="189" t="s">
        <v>31</v>
      </c>
      <c r="C6" s="189" t="s">
        <v>33</v>
      </c>
      <c r="D6" s="190" t="s">
        <v>31</v>
      </c>
      <c r="E6" s="191" t="s">
        <v>32</v>
      </c>
      <c r="F6" s="192" t="s">
        <v>220</v>
      </c>
      <c r="G6" s="193" t="s">
        <v>32</v>
      </c>
      <c r="H6" s="194" t="s">
        <v>32</v>
      </c>
      <c r="I6" s="195" t="s">
        <v>220</v>
      </c>
      <c r="J6" s="196" t="s">
        <v>261</v>
      </c>
      <c r="R6" s="197"/>
    </row>
    <row r="7" spans="1:18" ht="12.75">
      <c r="A7" s="198"/>
      <c r="B7" s="199">
        <v>2006</v>
      </c>
      <c r="C7" s="199">
        <v>2005</v>
      </c>
      <c r="D7" s="200">
        <v>2005</v>
      </c>
      <c r="E7" s="201" t="s">
        <v>262</v>
      </c>
      <c r="F7" s="202" t="s">
        <v>263</v>
      </c>
      <c r="G7" s="203" t="s">
        <v>262</v>
      </c>
      <c r="H7" s="204">
        <v>2004</v>
      </c>
      <c r="I7" s="205" t="s">
        <v>264</v>
      </c>
      <c r="J7" s="206" t="s">
        <v>265</v>
      </c>
      <c r="K7" s="174"/>
      <c r="R7" s="197"/>
    </row>
    <row r="8" spans="1:18" ht="12.75">
      <c r="A8" s="207" t="s">
        <v>266</v>
      </c>
      <c r="B8" s="208"/>
      <c r="C8" s="208"/>
      <c r="D8" s="209"/>
      <c r="E8" s="210"/>
      <c r="F8" s="211"/>
      <c r="G8" s="212"/>
      <c r="H8" s="213"/>
      <c r="I8" s="214"/>
      <c r="J8" s="215"/>
      <c r="O8" s="216"/>
      <c r="R8" s="197"/>
    </row>
    <row r="9" spans="1:18" ht="12.75">
      <c r="A9" s="187" t="s">
        <v>267</v>
      </c>
      <c r="B9" s="217">
        <v>3640</v>
      </c>
      <c r="C9" s="217">
        <v>3970</v>
      </c>
      <c r="D9" s="218">
        <v>4210</v>
      </c>
      <c r="E9" s="210">
        <f>SUM('[5]april'!$B$8)</f>
        <v>3788</v>
      </c>
      <c r="F9" s="219">
        <f>E9/D9</f>
        <v>0.8997624703087886</v>
      </c>
      <c r="G9" s="220">
        <v>5420</v>
      </c>
      <c r="H9" s="221">
        <v>5671</v>
      </c>
      <c r="I9" s="222" t="e">
        <f>G9/#REF!</f>
        <v>#REF!</v>
      </c>
      <c r="J9" s="223">
        <f>+E9/G9</f>
        <v>0.6988929889298893</v>
      </c>
      <c r="K9" s="172">
        <f aca="true" t="shared" si="0" ref="K9:K29">E9-G9</f>
        <v>-1632</v>
      </c>
      <c r="L9" s="174" t="e">
        <f>#REF!/#REF!</f>
        <v>#REF!</v>
      </c>
      <c r="M9" s="172"/>
      <c r="R9" s="197"/>
    </row>
    <row r="10" spans="1:18" ht="12.75">
      <c r="A10" s="187" t="s">
        <v>268</v>
      </c>
      <c r="B10" s="217">
        <v>800</v>
      </c>
      <c r="C10" s="217">
        <v>1220</v>
      </c>
      <c r="D10" s="218">
        <v>1370</v>
      </c>
      <c r="E10" s="210">
        <f>SUM('[5]april'!$B$9)</f>
        <v>1135</v>
      </c>
      <c r="F10" s="219">
        <f>E10/D10</f>
        <v>0.8284671532846716</v>
      </c>
      <c r="G10" s="220">
        <v>1581</v>
      </c>
      <c r="H10" s="221">
        <v>1696</v>
      </c>
      <c r="I10" s="222" t="e">
        <f>G10/#REF!</f>
        <v>#REF!</v>
      </c>
      <c r="J10" s="223">
        <f>+E10/G10</f>
        <v>0.7179000632511069</v>
      </c>
      <c r="K10" s="172">
        <f t="shared" si="0"/>
        <v>-446</v>
      </c>
      <c r="L10" s="174" t="e">
        <f>#REF!/#REF!</f>
        <v>#REF!</v>
      </c>
      <c r="M10" s="172"/>
      <c r="N10" s="224"/>
      <c r="R10" s="197"/>
    </row>
    <row r="11" spans="1:18" ht="12.75">
      <c r="A11" s="187" t="s">
        <v>269</v>
      </c>
      <c r="B11" s="217">
        <v>9450</v>
      </c>
      <c r="C11" s="217">
        <v>7020</v>
      </c>
      <c r="D11" s="218">
        <v>6480</v>
      </c>
      <c r="E11" s="210">
        <f>SUM('[5]april'!$B$10)</f>
        <v>2124</v>
      </c>
      <c r="F11" s="219">
        <f>E11/D11</f>
        <v>0.3277777777777778</v>
      </c>
      <c r="G11" s="220">
        <v>1402</v>
      </c>
      <c r="H11" s="221">
        <v>4679</v>
      </c>
      <c r="I11" s="222" t="e">
        <f>G11/#REF!</f>
        <v>#REF!</v>
      </c>
      <c r="J11" s="223">
        <f>+E11/G11</f>
        <v>1.514978601997147</v>
      </c>
      <c r="K11" s="172">
        <f t="shared" si="0"/>
        <v>722</v>
      </c>
      <c r="L11" s="174" t="e">
        <f>#REF!/#REF!</f>
        <v>#REF!</v>
      </c>
      <c r="M11" s="172"/>
      <c r="N11" s="225"/>
      <c r="R11" s="197"/>
    </row>
    <row r="12" spans="1:18" ht="12.75">
      <c r="A12" s="187" t="s">
        <v>270</v>
      </c>
      <c r="B12" s="226">
        <v>320</v>
      </c>
      <c r="C12" s="226">
        <v>310</v>
      </c>
      <c r="D12" s="227">
        <v>330</v>
      </c>
      <c r="E12" s="228">
        <f>SUM('[5]april'!$B$11)</f>
        <v>140</v>
      </c>
      <c r="F12" s="229">
        <f>E12/D12</f>
        <v>0.42424242424242425</v>
      </c>
      <c r="G12" s="230">
        <v>126</v>
      </c>
      <c r="H12" s="231">
        <v>303</v>
      </c>
      <c r="I12" s="232" t="e">
        <f>G12/#REF!</f>
        <v>#REF!</v>
      </c>
      <c r="J12" s="233">
        <f>+E12/G12</f>
        <v>1.1111111111111112</v>
      </c>
      <c r="K12" s="172">
        <f t="shared" si="0"/>
        <v>14</v>
      </c>
      <c r="L12" s="174" t="e">
        <f>#REF!/#REF!</f>
        <v>#REF!</v>
      </c>
      <c r="M12" s="172"/>
      <c r="R12" s="197"/>
    </row>
    <row r="13" spans="1:18" ht="12.75">
      <c r="A13" s="234" t="s">
        <v>271</v>
      </c>
      <c r="B13" s="235">
        <f>SUM(B9:B12)</f>
        <v>14210</v>
      </c>
      <c r="C13" s="235">
        <f>SUM(C9:C12)</f>
        <v>12520</v>
      </c>
      <c r="D13" s="236">
        <f>SUM(D9:D12)</f>
        <v>12390</v>
      </c>
      <c r="E13" s="237">
        <f>SUM(E9:E12)</f>
        <v>7187</v>
      </c>
      <c r="F13" s="219">
        <f>E13/D13</f>
        <v>0.5800645682001614</v>
      </c>
      <c r="G13" s="238">
        <f>SUM(G9:G12)</f>
        <v>8529</v>
      </c>
      <c r="H13" s="239">
        <f>SUM(H9:H12)</f>
        <v>12349</v>
      </c>
      <c r="I13" s="222" t="e">
        <f>G13/#REF!</f>
        <v>#REF!</v>
      </c>
      <c r="J13" s="223">
        <f>+E13/G13</f>
        <v>0.8426544729745574</v>
      </c>
      <c r="K13" s="172">
        <f t="shared" si="0"/>
        <v>-1342</v>
      </c>
      <c r="L13" s="174" t="e">
        <f>#REF!/#REF!</f>
        <v>#REF!</v>
      </c>
      <c r="M13" s="172"/>
      <c r="R13" s="197"/>
    </row>
    <row r="14" spans="1:18" ht="12.75">
      <c r="A14" s="187"/>
      <c r="B14" s="240"/>
      <c r="C14" s="240"/>
      <c r="D14" s="209"/>
      <c r="E14" s="210"/>
      <c r="F14" s="219"/>
      <c r="G14" s="220"/>
      <c r="H14" s="221"/>
      <c r="I14" s="222"/>
      <c r="J14" s="223"/>
      <c r="K14" s="172">
        <f t="shared" si="0"/>
        <v>0</v>
      </c>
      <c r="L14" s="174" t="e">
        <f>#REF!/#REF!</f>
        <v>#REF!</v>
      </c>
      <c r="M14" s="172"/>
      <c r="R14" s="197"/>
    </row>
    <row r="15" spans="1:18" ht="12.75">
      <c r="A15" s="234" t="s">
        <v>272</v>
      </c>
      <c r="B15" s="241"/>
      <c r="C15" s="241"/>
      <c r="D15" s="242"/>
      <c r="E15" s="210"/>
      <c r="F15" s="219"/>
      <c r="G15" s="220"/>
      <c r="H15" s="213"/>
      <c r="I15" s="222"/>
      <c r="J15" s="223"/>
      <c r="K15" s="172">
        <f t="shared" si="0"/>
        <v>0</v>
      </c>
      <c r="L15" s="174" t="e">
        <f>#REF!/#REF!</f>
        <v>#REF!</v>
      </c>
      <c r="M15" s="172"/>
      <c r="R15" s="197"/>
    </row>
    <row r="16" spans="1:18" ht="12.75">
      <c r="A16" s="187" t="s">
        <v>273</v>
      </c>
      <c r="B16" s="240">
        <v>60</v>
      </c>
      <c r="C16" s="240">
        <v>60</v>
      </c>
      <c r="D16" s="218">
        <v>70</v>
      </c>
      <c r="E16" s="210">
        <f>SUM('[5]april'!$B$38+'[5]april'!$B$39+'[5]april'!$B$40)</f>
        <v>7</v>
      </c>
      <c r="F16" s="219">
        <f>E16/D16</f>
        <v>0.1</v>
      </c>
      <c r="G16" s="220">
        <v>4</v>
      </c>
      <c r="H16" s="221">
        <v>59</v>
      </c>
      <c r="I16" s="222" t="e">
        <f>G16/#REF!</f>
        <v>#REF!</v>
      </c>
      <c r="J16" s="223">
        <f>+E16/G16</f>
        <v>1.75</v>
      </c>
      <c r="K16" s="172">
        <f t="shared" si="0"/>
        <v>3</v>
      </c>
      <c r="L16" s="174" t="e">
        <f>#REF!/#REF!</f>
        <v>#REF!</v>
      </c>
      <c r="M16" s="172"/>
      <c r="R16" s="197"/>
    </row>
    <row r="17" spans="1:18" ht="12.75">
      <c r="A17" s="187" t="s">
        <v>274</v>
      </c>
      <c r="B17" s="240">
        <v>140</v>
      </c>
      <c r="C17" s="240">
        <v>110</v>
      </c>
      <c r="D17" s="218">
        <v>200</v>
      </c>
      <c r="E17" s="210">
        <f>SUM('[5]april'!$B$44)</f>
        <v>55</v>
      </c>
      <c r="F17" s="219">
        <f>E17/D17</f>
        <v>0.275</v>
      </c>
      <c r="G17" s="220">
        <v>0</v>
      </c>
      <c r="H17" s="221">
        <v>110</v>
      </c>
      <c r="I17" s="222" t="e">
        <f>G17/#REF!</f>
        <v>#REF!</v>
      </c>
      <c r="J17" s="223"/>
      <c r="K17" s="172">
        <f t="shared" si="0"/>
        <v>55</v>
      </c>
      <c r="L17" s="174" t="e">
        <f>#REF!/#REF!</f>
        <v>#REF!</v>
      </c>
      <c r="M17" s="172"/>
      <c r="R17" s="197"/>
    </row>
    <row r="18" spans="1:18" ht="12.75">
      <c r="A18" s="187" t="s">
        <v>275</v>
      </c>
      <c r="B18" s="243">
        <v>50</v>
      </c>
      <c r="C18" s="243">
        <v>50</v>
      </c>
      <c r="D18" s="227">
        <v>50</v>
      </c>
      <c r="E18" s="228">
        <f>SUM('[5]april'!$B$30+'[5]april'!$B$41+'[5]april'!$B$43+'[5]april'!$B$47+'[5]april'!$B$48+'[5]april'!$B$50+'[5]april'!$B$51+'[5]april'!$B$52)</f>
        <v>21</v>
      </c>
      <c r="F18" s="229">
        <f>E18/D18</f>
        <v>0.42</v>
      </c>
      <c r="G18" s="230">
        <v>16</v>
      </c>
      <c r="H18" s="231">
        <v>46</v>
      </c>
      <c r="I18" s="232" t="e">
        <f>G18/#REF!</f>
        <v>#REF!</v>
      </c>
      <c r="J18" s="233">
        <f>+E18/G18</f>
        <v>1.3125</v>
      </c>
      <c r="K18" s="172">
        <f t="shared" si="0"/>
        <v>5</v>
      </c>
      <c r="L18" s="174" t="e">
        <f>#REF!/#REF!</f>
        <v>#REF!</v>
      </c>
      <c r="M18" s="172"/>
      <c r="R18" s="197"/>
    </row>
    <row r="19" spans="1:18" ht="12.75">
      <c r="A19" s="234" t="s">
        <v>276</v>
      </c>
      <c r="B19" s="235">
        <f>SUM(B16:B18)</f>
        <v>250</v>
      </c>
      <c r="C19" s="235">
        <f>SUM(C16:C18)</f>
        <v>220</v>
      </c>
      <c r="D19" s="244">
        <f>SUM(D16:D18)</f>
        <v>320</v>
      </c>
      <c r="E19" s="237">
        <f>SUM(E16:E18)</f>
        <v>83</v>
      </c>
      <c r="F19" s="219">
        <f>E19/D19</f>
        <v>0.259375</v>
      </c>
      <c r="G19" s="245">
        <f>SUM(G16:G18)</f>
        <v>20</v>
      </c>
      <c r="H19" s="239">
        <f>SUM(H16:H18)</f>
        <v>215</v>
      </c>
      <c r="I19" s="222" t="e">
        <f>G19/#REF!</f>
        <v>#REF!</v>
      </c>
      <c r="J19" s="223">
        <f>+E19/G19</f>
        <v>4.15</v>
      </c>
      <c r="K19" s="172">
        <f t="shared" si="0"/>
        <v>63</v>
      </c>
      <c r="L19" s="174" t="e">
        <f>#REF!/#REF!</f>
        <v>#REF!</v>
      </c>
      <c r="M19" s="172"/>
      <c r="R19" s="197"/>
    </row>
    <row r="20" spans="1:18" ht="9" customHeight="1">
      <c r="A20" s="187"/>
      <c r="B20" s="240"/>
      <c r="C20" s="240"/>
      <c r="D20" s="209"/>
      <c r="E20" s="210"/>
      <c r="F20" s="219"/>
      <c r="G20" s="220"/>
      <c r="H20" s="221"/>
      <c r="I20" s="222"/>
      <c r="J20" s="223"/>
      <c r="K20" s="172">
        <f t="shared" si="0"/>
        <v>0</v>
      </c>
      <c r="L20" s="174" t="e">
        <f>#REF!/#REF!</f>
        <v>#REF!</v>
      </c>
      <c r="M20" s="172"/>
      <c r="R20" s="197"/>
    </row>
    <row r="21" spans="1:18" ht="12.75">
      <c r="A21" s="207" t="s">
        <v>277</v>
      </c>
      <c r="B21" s="241"/>
      <c r="C21" s="241"/>
      <c r="D21" s="209"/>
      <c r="E21" s="210"/>
      <c r="F21" s="219"/>
      <c r="G21" s="220"/>
      <c r="H21" s="213"/>
      <c r="I21" s="222"/>
      <c r="J21" s="223"/>
      <c r="K21" s="172">
        <f t="shared" si="0"/>
        <v>0</v>
      </c>
      <c r="L21" s="174" t="e">
        <f>#REF!/#REF!</f>
        <v>#REF!</v>
      </c>
      <c r="M21" s="172"/>
      <c r="R21" s="197"/>
    </row>
    <row r="22" spans="1:18" ht="12.75">
      <c r="A22" s="187" t="s">
        <v>178</v>
      </c>
      <c r="B22" s="240">
        <v>70</v>
      </c>
      <c r="C22" s="240">
        <v>70</v>
      </c>
      <c r="D22" s="218">
        <v>70</v>
      </c>
      <c r="E22" s="210">
        <f>SUM('[5]april'!$B$37)</f>
        <v>65</v>
      </c>
      <c r="F22" s="219">
        <f>E22/D22</f>
        <v>0.9285714285714286</v>
      </c>
      <c r="G22" s="220">
        <v>67</v>
      </c>
      <c r="H22" s="221">
        <v>69</v>
      </c>
      <c r="I22" s="222" t="e">
        <f>G22/#REF!</f>
        <v>#REF!</v>
      </c>
      <c r="J22" s="223">
        <f>+E22/G22</f>
        <v>0.9701492537313433</v>
      </c>
      <c r="K22" s="172">
        <f t="shared" si="0"/>
        <v>-2</v>
      </c>
      <c r="L22" s="174" t="e">
        <f>#REF!/#REF!</f>
        <v>#REF!</v>
      </c>
      <c r="M22" s="172"/>
      <c r="R22" s="197"/>
    </row>
    <row r="23" spans="1:18" ht="12.75">
      <c r="A23" s="187" t="s">
        <v>51</v>
      </c>
      <c r="B23" s="243">
        <v>440</v>
      </c>
      <c r="C23" s="243">
        <v>330</v>
      </c>
      <c r="D23" s="227">
        <v>380</v>
      </c>
      <c r="E23" s="228">
        <f>SUM('[5]april'!$B$42)</f>
        <v>315</v>
      </c>
      <c r="F23" s="229">
        <f>E23/D23</f>
        <v>0.8289473684210527</v>
      </c>
      <c r="G23" s="230">
        <v>343</v>
      </c>
      <c r="H23" s="231">
        <v>378</v>
      </c>
      <c r="I23" s="232" t="e">
        <f>G23/#REF!</f>
        <v>#REF!</v>
      </c>
      <c r="J23" s="233">
        <f>+E23/G23</f>
        <v>0.9183673469387755</v>
      </c>
      <c r="K23" s="172">
        <f t="shared" si="0"/>
        <v>-28</v>
      </c>
      <c r="L23" s="174" t="e">
        <f>#REF!/#REF!</f>
        <v>#REF!</v>
      </c>
      <c r="M23" s="172"/>
      <c r="R23" s="197"/>
    </row>
    <row r="24" spans="1:18" ht="12.75">
      <c r="A24" s="234" t="s">
        <v>278</v>
      </c>
      <c r="B24" s="246">
        <f>SUM(B22:B23)</f>
        <v>510</v>
      </c>
      <c r="C24" s="246">
        <f>SUM(C22:C23)</f>
        <v>400</v>
      </c>
      <c r="D24" s="236">
        <f>SUM(D22:D23)</f>
        <v>450</v>
      </c>
      <c r="E24" s="247">
        <f>SUM(E22:E23)</f>
        <v>380</v>
      </c>
      <c r="F24" s="219">
        <f>E24/D24</f>
        <v>0.8444444444444444</v>
      </c>
      <c r="G24" s="245">
        <f>SUM(G22:G23)</f>
        <v>410</v>
      </c>
      <c r="H24" s="239">
        <f>SUM(H22:H23)</f>
        <v>447</v>
      </c>
      <c r="I24" s="222" t="e">
        <f>G24/#REF!</f>
        <v>#REF!</v>
      </c>
      <c r="J24" s="223">
        <f>+E24/G24</f>
        <v>0.926829268292683</v>
      </c>
      <c r="K24" s="172">
        <f t="shared" si="0"/>
        <v>-30</v>
      </c>
      <c r="L24" s="174" t="e">
        <f>#REF!/#REF!</f>
        <v>#REF!</v>
      </c>
      <c r="M24" s="172"/>
      <c r="N24" s="224"/>
      <c r="R24" s="197"/>
    </row>
    <row r="25" spans="1:18" ht="12.75">
      <c r="A25" s="234"/>
      <c r="B25" s="241"/>
      <c r="C25" s="241"/>
      <c r="D25" s="236"/>
      <c r="E25" s="247"/>
      <c r="F25" s="219"/>
      <c r="G25" s="245"/>
      <c r="H25" s="213"/>
      <c r="I25" s="222"/>
      <c r="J25" s="223"/>
      <c r="K25" s="172">
        <f t="shared" si="0"/>
        <v>0</v>
      </c>
      <c r="L25" s="174" t="e">
        <f>#REF!/#REF!</f>
        <v>#REF!</v>
      </c>
      <c r="M25" s="172"/>
      <c r="N25" s="224"/>
      <c r="R25" s="197"/>
    </row>
    <row r="26" spans="1:18" ht="6.75" customHeight="1">
      <c r="A26" s="187"/>
      <c r="B26" s="240"/>
      <c r="C26" s="240"/>
      <c r="D26" s="209"/>
      <c r="E26" s="210"/>
      <c r="F26" s="219"/>
      <c r="G26" s="220"/>
      <c r="H26" s="221"/>
      <c r="I26" s="222"/>
      <c r="J26" s="223"/>
      <c r="K26" s="172">
        <f t="shared" si="0"/>
        <v>0</v>
      </c>
      <c r="L26" s="174" t="e">
        <f>#REF!/#REF!</f>
        <v>#REF!</v>
      </c>
      <c r="M26" s="172"/>
      <c r="R26" s="197"/>
    </row>
    <row r="27" spans="1:18" ht="10.5" customHeight="1">
      <c r="A27" s="207" t="s">
        <v>279</v>
      </c>
      <c r="B27" s="241"/>
      <c r="C27" s="241"/>
      <c r="D27" s="209"/>
      <c r="E27" s="210"/>
      <c r="F27" s="219"/>
      <c r="G27" s="220"/>
      <c r="H27" s="213"/>
      <c r="I27" s="222"/>
      <c r="J27" s="223"/>
      <c r="K27" s="172">
        <f t="shared" si="0"/>
        <v>0</v>
      </c>
      <c r="L27" s="174" t="e">
        <f>#REF!/#REF!</f>
        <v>#REF!</v>
      </c>
      <c r="M27" s="172"/>
      <c r="R27" s="197"/>
    </row>
    <row r="28" spans="1:18" ht="12.75">
      <c r="A28" s="248" t="s">
        <v>280</v>
      </c>
      <c r="B28" s="249">
        <v>2700</v>
      </c>
      <c r="C28" s="249">
        <v>2700</v>
      </c>
      <c r="D28" s="209">
        <v>2800</v>
      </c>
      <c r="E28" s="210">
        <f>SUM('[5]april'!$B$27+'[5]april'!$B$28+'[5]april'!$B$29+'[5]april'!$B$35)</f>
        <v>793</v>
      </c>
      <c r="F28" s="219">
        <f>E28/D28</f>
        <v>0.2832142857142857</v>
      </c>
      <c r="G28" s="220">
        <v>806</v>
      </c>
      <c r="H28" s="250">
        <v>2831</v>
      </c>
      <c r="I28" s="222" t="e">
        <f>G28/#REF!</f>
        <v>#REF!</v>
      </c>
      <c r="J28" s="223">
        <f>+E28/G28</f>
        <v>0.9838709677419355</v>
      </c>
      <c r="K28" s="172">
        <f t="shared" si="0"/>
        <v>-13</v>
      </c>
      <c r="L28" s="174" t="e">
        <f>#REF!/#REF!</f>
        <v>#REF!</v>
      </c>
      <c r="M28" s="172"/>
      <c r="N28" s="224"/>
      <c r="R28" s="197"/>
    </row>
    <row r="29" spans="1:18" ht="12.75">
      <c r="A29" s="248" t="s">
        <v>281</v>
      </c>
      <c r="B29" s="249">
        <v>450</v>
      </c>
      <c r="C29" s="249">
        <v>370</v>
      </c>
      <c r="D29" s="209">
        <v>500</v>
      </c>
      <c r="E29" s="210">
        <f>SUM('[5]april'!$B$26+'[5]april'!$B$33+'[5]april'!$B$34)</f>
        <v>144</v>
      </c>
      <c r="F29" s="219">
        <f>E29/D29</f>
        <v>0.288</v>
      </c>
      <c r="G29" s="220">
        <v>145</v>
      </c>
      <c r="H29" s="250">
        <v>449</v>
      </c>
      <c r="I29" s="222" t="e">
        <f>G29/#REF!</f>
        <v>#REF!</v>
      </c>
      <c r="J29" s="223">
        <f>+E29/G29</f>
        <v>0.993103448275862</v>
      </c>
      <c r="K29" s="172">
        <f t="shared" si="0"/>
        <v>-1</v>
      </c>
      <c r="L29" s="174" t="e">
        <f>#REF!/#REF!</f>
        <v>#REF!</v>
      </c>
      <c r="M29" s="172"/>
      <c r="R29" s="197"/>
    </row>
    <row r="30" spans="1:18" ht="12.75">
      <c r="A30" s="248" t="s">
        <v>282</v>
      </c>
      <c r="B30" s="249">
        <v>600</v>
      </c>
      <c r="C30" s="249">
        <v>860</v>
      </c>
      <c r="D30" s="209"/>
      <c r="E30" s="210">
        <f>SUM('[5]april'!$B$46)</f>
        <v>26</v>
      </c>
      <c r="F30" s="219"/>
      <c r="G30" s="220"/>
      <c r="H30" s="250"/>
      <c r="I30" s="222"/>
      <c r="J30" s="223"/>
      <c r="K30" s="172"/>
      <c r="M30" s="172"/>
      <c r="R30" s="197"/>
    </row>
    <row r="31" spans="1:18" ht="12.75">
      <c r="A31" s="248" t="s">
        <v>283</v>
      </c>
      <c r="B31" s="249">
        <v>250</v>
      </c>
      <c r="C31" s="249">
        <v>200</v>
      </c>
      <c r="D31" s="209">
        <v>250</v>
      </c>
      <c r="E31" s="210">
        <f>SUM('[5]april'!$B$25+'[5]april'!$B$45)</f>
        <v>0</v>
      </c>
      <c r="F31" s="219">
        <f>E31/D31</f>
        <v>0</v>
      </c>
      <c r="G31" s="220">
        <v>109</v>
      </c>
      <c r="H31" s="250">
        <v>323</v>
      </c>
      <c r="I31" s="222" t="e">
        <f>G31/#REF!</f>
        <v>#REF!</v>
      </c>
      <c r="J31" s="223">
        <f>+E31/G31</f>
        <v>0</v>
      </c>
      <c r="K31" s="172">
        <f>E31-G31</f>
        <v>-109</v>
      </c>
      <c r="L31" s="174" t="e">
        <f>#REF!/#REF!</f>
        <v>#REF!</v>
      </c>
      <c r="M31" s="172"/>
      <c r="R31" s="197"/>
    </row>
    <row r="32" spans="1:18" ht="12.75">
      <c r="A32" s="248" t="s">
        <v>284</v>
      </c>
      <c r="B32" s="249">
        <v>290</v>
      </c>
      <c r="C32" s="249">
        <v>290</v>
      </c>
      <c r="D32" s="209">
        <v>300</v>
      </c>
      <c r="E32" s="210">
        <f>SUM('[5]april'!$B$23+'[5]april'!$B$24)</f>
        <v>118</v>
      </c>
      <c r="F32" s="219">
        <f>E32/D32</f>
        <v>0.3933333333333333</v>
      </c>
      <c r="G32" s="220">
        <v>158</v>
      </c>
      <c r="H32" s="250">
        <v>331</v>
      </c>
      <c r="I32" s="222" t="e">
        <f>G32/#REF!</f>
        <v>#REF!</v>
      </c>
      <c r="J32" s="223">
        <f>+E32/G32</f>
        <v>0.7468354430379747</v>
      </c>
      <c r="K32" s="172">
        <f>E32-G32</f>
        <v>-40</v>
      </c>
      <c r="L32" s="174" t="e">
        <f>#REF!/#REF!</f>
        <v>#REF!</v>
      </c>
      <c r="M32" s="172"/>
      <c r="N32" s="251"/>
      <c r="R32" s="197"/>
    </row>
    <row r="33" spans="1:18" ht="4.5" customHeight="1">
      <c r="A33" s="248"/>
      <c r="B33" s="249"/>
      <c r="C33" s="249"/>
      <c r="D33" s="209"/>
      <c r="E33" s="210"/>
      <c r="F33" s="219"/>
      <c r="G33" s="220"/>
      <c r="H33" s="250"/>
      <c r="I33" s="222"/>
      <c r="J33" s="223"/>
      <c r="K33" s="172"/>
      <c r="M33" s="172"/>
      <c r="N33" s="251"/>
      <c r="R33" s="197"/>
    </row>
    <row r="34" spans="1:18" ht="12.75">
      <c r="A34" s="248" t="s">
        <v>285</v>
      </c>
      <c r="B34" s="249">
        <v>3000</v>
      </c>
      <c r="C34" s="249">
        <v>3500</v>
      </c>
      <c r="D34" s="209">
        <v>3800</v>
      </c>
      <c r="E34" s="210">
        <f>SUM('[5]april'!$B$13)</f>
        <v>949</v>
      </c>
      <c r="F34" s="219">
        <f>E34/D34</f>
        <v>0.24973684210526315</v>
      </c>
      <c r="G34" s="220">
        <v>1112</v>
      </c>
      <c r="H34" s="250">
        <v>4378</v>
      </c>
      <c r="I34" s="222" t="e">
        <f>G34/#REF!</f>
        <v>#REF!</v>
      </c>
      <c r="J34" s="223">
        <f>+E34/G34</f>
        <v>0.8534172661870504</v>
      </c>
      <c r="K34" s="172">
        <f>E34-G34</f>
        <v>-163</v>
      </c>
      <c r="L34" s="174" t="e">
        <f>#REF!/#REF!</f>
        <v>#REF!</v>
      </c>
      <c r="M34" s="172"/>
      <c r="R34" s="197"/>
    </row>
    <row r="35" spans="1:18" ht="12.75">
      <c r="A35" s="248" t="s">
        <v>286</v>
      </c>
      <c r="B35" s="249">
        <v>15730</v>
      </c>
      <c r="C35" s="249">
        <v>12700</v>
      </c>
      <c r="D35" s="209">
        <v>12670</v>
      </c>
      <c r="E35" s="210">
        <f>SUM('[5]april'!$B$12+'[5]april'!$B$16)</f>
        <v>3876</v>
      </c>
      <c r="F35" s="219">
        <f>E35/D35</f>
        <v>0.3059194948697711</v>
      </c>
      <c r="G35" s="220">
        <v>3150</v>
      </c>
      <c r="H35" s="250">
        <v>10395</v>
      </c>
      <c r="I35" s="222" t="e">
        <f>G35/#REF!</f>
        <v>#REF!</v>
      </c>
      <c r="J35" s="223">
        <f>+E35/G35</f>
        <v>1.2304761904761905</v>
      </c>
      <c r="K35" s="172">
        <f>E35-G35</f>
        <v>726</v>
      </c>
      <c r="L35" s="174" t="e">
        <f>#REF!/#REF!</f>
        <v>#REF!</v>
      </c>
      <c r="M35" s="172"/>
      <c r="R35" s="197"/>
    </row>
    <row r="36" spans="1:18" ht="12.75">
      <c r="A36" s="248" t="s">
        <v>287</v>
      </c>
      <c r="B36" s="249">
        <v>1300</v>
      </c>
      <c r="C36" s="249">
        <v>1000</v>
      </c>
      <c r="D36" s="209">
        <v>1200</v>
      </c>
      <c r="E36" s="210">
        <f>SUM('[5]april'!$B$17+'[5]april'!$B$20+'[5]april'!$B$31+'[5]april'!$B$32)</f>
        <v>421</v>
      </c>
      <c r="F36" s="219">
        <f>E36/D36</f>
        <v>0.35083333333333333</v>
      </c>
      <c r="G36" s="220">
        <v>611</v>
      </c>
      <c r="H36" s="250">
        <v>1355</v>
      </c>
      <c r="I36" s="222" t="e">
        <f>G36/#REF!</f>
        <v>#REF!</v>
      </c>
      <c r="J36" s="223">
        <f>+E36/G36</f>
        <v>0.6890343698854338</v>
      </c>
      <c r="K36" s="172">
        <f>E36-G36</f>
        <v>-190</v>
      </c>
      <c r="L36" s="174" t="e">
        <f>#REF!/#REF!</f>
        <v>#REF!</v>
      </c>
      <c r="M36" s="172"/>
      <c r="N36" s="252"/>
      <c r="O36" s="252"/>
      <c r="P36" s="253"/>
      <c r="Q36" s="254"/>
      <c r="R36" s="197"/>
    </row>
    <row r="37" spans="1:18" ht="4.5" customHeight="1">
      <c r="A37" s="248"/>
      <c r="B37" s="249"/>
      <c r="C37" s="249"/>
      <c r="D37" s="209"/>
      <c r="E37" s="210"/>
      <c r="F37" s="219"/>
      <c r="G37" s="220"/>
      <c r="H37" s="250"/>
      <c r="I37" s="222"/>
      <c r="J37" s="223"/>
      <c r="K37" s="172"/>
      <c r="M37" s="172"/>
      <c r="N37" s="252"/>
      <c r="O37" s="252"/>
      <c r="P37" s="253"/>
      <c r="Q37" s="254"/>
      <c r="R37" s="197"/>
    </row>
    <row r="38" spans="1:18" ht="12.75">
      <c r="A38" s="248" t="s">
        <v>288</v>
      </c>
      <c r="B38" s="249">
        <v>3940</v>
      </c>
      <c r="C38" s="249">
        <v>6170</v>
      </c>
      <c r="D38" s="209">
        <v>3675</v>
      </c>
      <c r="E38" s="210">
        <f>SUM('[5]april'!$B$21)</f>
        <v>0</v>
      </c>
      <c r="F38" s="219">
        <f>E38/D38</f>
        <v>0</v>
      </c>
      <c r="G38" s="220">
        <v>0</v>
      </c>
      <c r="H38" s="250">
        <v>5719</v>
      </c>
      <c r="I38" s="222" t="e">
        <f>G38/#REF!</f>
        <v>#REF!</v>
      </c>
      <c r="J38" s="223"/>
      <c r="K38" s="172">
        <f>E38-G38</f>
        <v>0</v>
      </c>
      <c r="L38" s="174" t="e">
        <f>#REF!/#REF!</f>
        <v>#REF!</v>
      </c>
      <c r="M38" s="172"/>
      <c r="N38" s="252"/>
      <c r="O38" s="252"/>
      <c r="P38" s="253"/>
      <c r="Q38" s="254"/>
      <c r="R38" s="197"/>
    </row>
    <row r="39" spans="1:14" ht="12.75">
      <c r="A39" s="248" t="s">
        <v>289</v>
      </c>
      <c r="B39" s="249">
        <v>270</v>
      </c>
      <c r="C39" s="249">
        <v>290</v>
      </c>
      <c r="D39" s="209">
        <v>265</v>
      </c>
      <c r="E39" s="210">
        <f>SUM('[5]april'!$B$22)</f>
        <v>0</v>
      </c>
      <c r="F39" s="219">
        <f>E39/D39</f>
        <v>0</v>
      </c>
      <c r="G39" s="220">
        <v>0</v>
      </c>
      <c r="H39" s="250">
        <v>300</v>
      </c>
      <c r="I39" s="222" t="e">
        <f>G39/#REF!</f>
        <v>#REF!</v>
      </c>
      <c r="J39" s="223"/>
      <c r="K39" s="172">
        <f>E39-G39</f>
        <v>0</v>
      </c>
      <c r="L39" s="174" t="e">
        <f>#REF!/#REF!</f>
        <v>#REF!</v>
      </c>
      <c r="M39" s="172"/>
      <c r="N39" s="224"/>
    </row>
    <row r="40" spans="1:13" ht="12.75">
      <c r="A40" s="248" t="s">
        <v>147</v>
      </c>
      <c r="B40" s="249">
        <v>1600</v>
      </c>
      <c r="C40" s="249">
        <v>3850</v>
      </c>
      <c r="D40" s="209">
        <v>1400</v>
      </c>
      <c r="E40" s="210">
        <f>SUM('[5]april'!$B$14)</f>
        <v>685</v>
      </c>
      <c r="F40" s="219">
        <f>E40/D40</f>
        <v>0.48928571428571427</v>
      </c>
      <c r="G40" s="220">
        <v>330</v>
      </c>
      <c r="H40" s="250">
        <v>1024</v>
      </c>
      <c r="I40" s="222" t="e">
        <f>G40/#REF!</f>
        <v>#REF!</v>
      </c>
      <c r="J40" s="223">
        <f>+E40/G40</f>
        <v>2.0757575757575757</v>
      </c>
      <c r="K40" s="172">
        <f>E40-G40</f>
        <v>355</v>
      </c>
      <c r="L40" s="174" t="e">
        <f>#REF!/#REF!</f>
        <v>#REF!</v>
      </c>
      <c r="M40" s="172"/>
    </row>
    <row r="41" spans="1:13" ht="12.75">
      <c r="A41" s="248" t="s">
        <v>290</v>
      </c>
      <c r="B41" s="249">
        <v>700</v>
      </c>
      <c r="C41" s="249">
        <v>550</v>
      </c>
      <c r="D41" s="209">
        <v>780</v>
      </c>
      <c r="E41" s="210">
        <f>SUM('[5]april'!$B$15+'[5]april'!$B$18+'[5]april'!$B$19)</f>
        <v>200</v>
      </c>
      <c r="F41" s="219">
        <f>E41/D41</f>
        <v>0.2564102564102564</v>
      </c>
      <c r="G41" s="220">
        <v>274</v>
      </c>
      <c r="H41" s="250">
        <v>825</v>
      </c>
      <c r="I41" s="222" t="e">
        <f>G41/#REF!</f>
        <v>#REF!</v>
      </c>
      <c r="J41" s="223">
        <f>+E41/G41</f>
        <v>0.7299270072992701</v>
      </c>
      <c r="K41" s="172">
        <f>E41-G41</f>
        <v>-74</v>
      </c>
      <c r="L41" s="174" t="e">
        <f>#REF!/#REF!</f>
        <v>#REF!</v>
      </c>
      <c r="M41" s="172"/>
    </row>
    <row r="42" spans="1:13" ht="4.5" customHeight="1">
      <c r="A42" s="248"/>
      <c r="B42" s="249"/>
      <c r="C42" s="249"/>
      <c r="D42" s="209"/>
      <c r="E42" s="210"/>
      <c r="F42" s="219"/>
      <c r="G42" s="220"/>
      <c r="H42" s="250"/>
      <c r="I42" s="222"/>
      <c r="J42" s="223"/>
      <c r="K42" s="172"/>
      <c r="M42" s="172"/>
    </row>
    <row r="43" spans="1:15" s="265" customFormat="1" ht="12.75">
      <c r="A43" s="255" t="s">
        <v>291</v>
      </c>
      <c r="B43" s="256">
        <f>(30830-400-600)*-0.11</f>
        <v>-3281.3</v>
      </c>
      <c r="C43" s="257">
        <v>-3440</v>
      </c>
      <c r="D43" s="258">
        <v>-2990</v>
      </c>
      <c r="E43" s="259">
        <f>SUM('[5]april'!$B$36)</f>
        <v>-746</v>
      </c>
      <c r="F43" s="229">
        <f>E43/D43</f>
        <v>0.24949832775919734</v>
      </c>
      <c r="G43" s="260">
        <v>-698</v>
      </c>
      <c r="H43" s="261">
        <v>-3000</v>
      </c>
      <c r="I43" s="232" t="e">
        <f>G43/#REF!</f>
        <v>#REF!</v>
      </c>
      <c r="J43" s="233">
        <f>+E43/G43</f>
        <v>1.0687679083094557</v>
      </c>
      <c r="K43" s="262">
        <f aca="true" t="shared" si="1" ref="K43:K51">E43-G43</f>
        <v>-48</v>
      </c>
      <c r="L43" s="263" t="e">
        <f>#REF!/#REF!</f>
        <v>#REF!</v>
      </c>
      <c r="M43" s="172"/>
      <c r="N43" s="264"/>
      <c r="O43" s="264"/>
    </row>
    <row r="44" spans="1:13" ht="12.75">
      <c r="A44" s="234" t="s">
        <v>292</v>
      </c>
      <c r="B44" s="235">
        <f>SUM(B28:B43)</f>
        <v>27548.7</v>
      </c>
      <c r="C44" s="235">
        <f>SUM(C28:C43)</f>
        <v>29040</v>
      </c>
      <c r="D44" s="236">
        <f>SUM(D28:D43)</f>
        <v>24650</v>
      </c>
      <c r="E44" s="237">
        <f>SUM(E28:E43)</f>
        <v>6466</v>
      </c>
      <c r="F44" s="219">
        <f>E44/D44</f>
        <v>0.2623123732251521</v>
      </c>
      <c r="G44" s="245">
        <f>SUM(G28:G43)</f>
        <v>5997</v>
      </c>
      <c r="H44" s="239">
        <f>SUM(H28:H43)</f>
        <v>24930</v>
      </c>
      <c r="I44" s="222" t="e">
        <f>G44/#REF!</f>
        <v>#REF!</v>
      </c>
      <c r="J44" s="223">
        <f>+E44/G44</f>
        <v>1.0782057695514424</v>
      </c>
      <c r="K44" s="172">
        <f t="shared" si="1"/>
        <v>469</v>
      </c>
      <c r="L44" s="174" t="e">
        <f>#REF!/#REF!</f>
        <v>#REF!</v>
      </c>
      <c r="M44" s="172"/>
    </row>
    <row r="45" spans="1:13" ht="6.75" customHeight="1">
      <c r="A45" s="187"/>
      <c r="B45" s="240"/>
      <c r="C45" s="240"/>
      <c r="D45" s="209"/>
      <c r="E45" s="210"/>
      <c r="F45" s="219"/>
      <c r="G45" s="220"/>
      <c r="H45" s="221"/>
      <c r="I45" s="222"/>
      <c r="J45" s="223"/>
      <c r="K45" s="172">
        <f t="shared" si="1"/>
        <v>0</v>
      </c>
      <c r="L45" s="174" t="e">
        <f>#REF!/#REF!</f>
        <v>#REF!</v>
      </c>
      <c r="M45" s="172"/>
    </row>
    <row r="46" spans="1:14" ht="12.75">
      <c r="A46" s="207" t="s">
        <v>119</v>
      </c>
      <c r="B46" s="241"/>
      <c r="C46" s="241"/>
      <c r="D46" s="209"/>
      <c r="E46" s="210"/>
      <c r="F46" s="219"/>
      <c r="G46" s="220"/>
      <c r="H46" s="213"/>
      <c r="I46" s="222"/>
      <c r="J46" s="223"/>
      <c r="K46" s="172">
        <f t="shared" si="1"/>
        <v>0</v>
      </c>
      <c r="L46" s="174" t="e">
        <f>#REF!/#REF!</f>
        <v>#REF!</v>
      </c>
      <c r="M46" s="172"/>
      <c r="N46" s="224"/>
    </row>
    <row r="47" spans="1:14" ht="12.75">
      <c r="A47" s="187" t="s">
        <v>293</v>
      </c>
      <c r="B47" s="240">
        <v>250</v>
      </c>
      <c r="C47" s="240">
        <v>230</v>
      </c>
      <c r="D47" s="242">
        <v>250</v>
      </c>
      <c r="E47" s="210">
        <f>SUM('[5]april'!$B$55+'[5]april'!$B$56)</f>
        <v>0</v>
      </c>
      <c r="F47" s="219">
        <f>E47/D47</f>
        <v>0</v>
      </c>
      <c r="G47" s="220">
        <v>0</v>
      </c>
      <c r="H47" s="221">
        <v>200</v>
      </c>
      <c r="I47" s="222" t="e">
        <f>G47/#REF!</f>
        <v>#REF!</v>
      </c>
      <c r="J47" s="223"/>
      <c r="K47" s="172">
        <f t="shared" si="1"/>
        <v>0</v>
      </c>
      <c r="L47" s="174" t="e">
        <f>#REF!/#REF!</f>
        <v>#REF!</v>
      </c>
      <c r="M47" s="172"/>
      <c r="N47" s="224"/>
    </row>
    <row r="48" spans="1:13" ht="12.75">
      <c r="A48" s="187" t="s">
        <v>294</v>
      </c>
      <c r="B48" s="243">
        <v>20</v>
      </c>
      <c r="C48" s="243">
        <v>20</v>
      </c>
      <c r="D48" s="266">
        <v>20</v>
      </c>
      <c r="E48" s="228">
        <f>SUM('[5]april'!$B$49+'[5]april'!$B$53+'[5]april'!$B$54)</f>
        <v>1</v>
      </c>
      <c r="F48" s="229">
        <f>E48/D48</f>
        <v>0.05</v>
      </c>
      <c r="G48" s="230">
        <v>3</v>
      </c>
      <c r="H48" s="231">
        <v>13</v>
      </c>
      <c r="I48" s="232"/>
      <c r="J48" s="233">
        <f>+E48/G48</f>
        <v>0.3333333333333333</v>
      </c>
      <c r="K48" s="172">
        <f t="shared" si="1"/>
        <v>-2</v>
      </c>
      <c r="L48" s="174" t="e">
        <f>#REF!/#REF!</f>
        <v>#REF!</v>
      </c>
      <c r="M48" s="172"/>
    </row>
    <row r="49" spans="1:13" ht="12.75">
      <c r="A49" s="234" t="s">
        <v>295</v>
      </c>
      <c r="B49" s="235">
        <f>SUM(B47:B48)</f>
        <v>270</v>
      </c>
      <c r="C49" s="235">
        <f>SUM(C47:C48)</f>
        <v>250</v>
      </c>
      <c r="D49" s="244">
        <f>SUM(D47:D48)</f>
        <v>270</v>
      </c>
      <c r="E49" s="237">
        <f>SUM(E47:E48)</f>
        <v>1</v>
      </c>
      <c r="F49" s="219">
        <f>E49/D49</f>
        <v>0.003703703703703704</v>
      </c>
      <c r="G49" s="245">
        <f>SUM(G47:G48)</f>
        <v>3</v>
      </c>
      <c r="H49" s="239">
        <f>SUM(H47:H48)</f>
        <v>213</v>
      </c>
      <c r="I49" s="222" t="e">
        <f>G49/#REF!</f>
        <v>#REF!</v>
      </c>
      <c r="J49" s="223">
        <f>+E49/G49</f>
        <v>0.3333333333333333</v>
      </c>
      <c r="K49" s="172">
        <f t="shared" si="1"/>
        <v>-2</v>
      </c>
      <c r="L49" s="174" t="e">
        <f>#REF!/#REF!</f>
        <v>#REF!</v>
      </c>
      <c r="M49" s="172"/>
    </row>
    <row r="50" spans="1:13" ht="12.75">
      <c r="A50" s="187"/>
      <c r="B50" s="240"/>
      <c r="C50" s="240"/>
      <c r="D50" s="209"/>
      <c r="E50" s="210"/>
      <c r="F50" s="229"/>
      <c r="G50" s="220"/>
      <c r="H50" s="221"/>
      <c r="I50" s="232"/>
      <c r="J50" s="223"/>
      <c r="K50" s="172">
        <f t="shared" si="1"/>
        <v>0</v>
      </c>
      <c r="L50" s="174" t="e">
        <f>#REF!/#REF!</f>
        <v>#REF!</v>
      </c>
      <c r="M50" s="172"/>
    </row>
    <row r="51" spans="1:14" ht="12.75">
      <c r="A51" s="267" t="s">
        <v>296</v>
      </c>
      <c r="B51" s="268">
        <f>+B13+B19+B24+B44+B49</f>
        <v>42788.7</v>
      </c>
      <c r="C51" s="268">
        <f>+C13+C19+C24+C44+C49</f>
        <v>42430</v>
      </c>
      <c r="D51" s="268">
        <f>SUM(D13+D19+D24+D44+D49)</f>
        <v>38080</v>
      </c>
      <c r="E51" s="269">
        <f>+E13+E19+E24+E44+E49</f>
        <v>14117</v>
      </c>
      <c r="F51" s="270">
        <f>E51/D51</f>
        <v>0.37071953781512607</v>
      </c>
      <c r="G51" s="271">
        <f>G13+G19+G24+G44+G49</f>
        <v>14959</v>
      </c>
      <c r="H51" s="272">
        <f>SUM(H13+H19+H24+H44+H49)</f>
        <v>38154</v>
      </c>
      <c r="I51" s="273" t="e">
        <f>G51/#REF!</f>
        <v>#REF!</v>
      </c>
      <c r="J51" s="274">
        <f>+E51/G51</f>
        <v>0.9437128150277425</v>
      </c>
      <c r="K51" s="172">
        <f t="shared" si="1"/>
        <v>-842</v>
      </c>
      <c r="L51" s="174" t="e">
        <f>#REF!/#REF!</f>
        <v>#REF!</v>
      </c>
      <c r="M51" s="172"/>
      <c r="N51" s="224"/>
    </row>
    <row r="52" spans="1:15" s="197" customFormat="1" ht="12.75">
      <c r="A52" s="275"/>
      <c r="B52" s="276"/>
      <c r="C52" s="276"/>
      <c r="D52" s="277"/>
      <c r="E52" s="277"/>
      <c r="F52" s="278"/>
      <c r="G52" s="279"/>
      <c r="H52" s="275"/>
      <c r="I52" s="280"/>
      <c r="J52" s="278"/>
      <c r="L52" s="281"/>
      <c r="N52" s="282"/>
      <c r="O52" s="282"/>
    </row>
    <row r="53" spans="1:10" ht="16.5" customHeight="1">
      <c r="A53" s="198"/>
      <c r="B53" s="198"/>
      <c r="C53" s="198"/>
      <c r="D53" s="198"/>
      <c r="E53" s="198"/>
      <c r="F53" s="283"/>
      <c r="G53" s="284"/>
      <c r="H53" s="198"/>
      <c r="I53" s="285"/>
      <c r="J53" s="286"/>
    </row>
    <row r="54" spans="1:10" ht="12.75">
      <c r="A54" s="198"/>
      <c r="B54" s="287"/>
      <c r="C54" s="287"/>
      <c r="D54" s="287"/>
      <c r="E54" s="198"/>
      <c r="F54" s="288"/>
      <c r="G54" s="287"/>
      <c r="H54" s="198"/>
      <c r="I54" s="289"/>
      <c r="J54" s="290"/>
    </row>
    <row r="55" spans="1:10" ht="12.75">
      <c r="A55" s="291"/>
      <c r="B55" s="292"/>
      <c r="C55" s="292"/>
      <c r="D55" s="291"/>
      <c r="E55" s="291"/>
      <c r="F55" s="293"/>
      <c r="G55" s="294"/>
      <c r="H55" s="291"/>
      <c r="I55" s="289"/>
      <c r="J55" s="187"/>
    </row>
    <row r="56" spans="1:8" ht="12.75">
      <c r="A56" s="295"/>
      <c r="B56" s="295"/>
      <c r="C56" s="295"/>
      <c r="D56" s="296"/>
      <c r="E56" s="297">
        <f>B44-D44</f>
        <v>2898.7000000000007</v>
      </c>
      <c r="F56" s="298"/>
      <c r="G56" s="297"/>
      <c r="H56" s="295"/>
    </row>
    <row r="57" ht="12">
      <c r="G57" s="299"/>
    </row>
    <row r="59" spans="6:9" ht="12">
      <c r="F59" s="175"/>
      <c r="I59" s="300"/>
    </row>
    <row r="60" spans="6:9" ht="12">
      <c r="F60" s="175"/>
      <c r="I60" s="300"/>
    </row>
    <row r="61" spans="6:9" ht="12">
      <c r="F61" s="175"/>
      <c r="I61" s="300"/>
    </row>
    <row r="62" spans="6:9" ht="12">
      <c r="F62" s="175"/>
      <c r="I62" s="300"/>
    </row>
    <row r="63" spans="6:9" ht="12">
      <c r="F63" s="175"/>
      <c r="I63" s="300"/>
    </row>
    <row r="64" spans="6:9" ht="12">
      <c r="F64" s="175"/>
      <c r="I64" s="300"/>
    </row>
    <row r="65" spans="6:9" ht="12">
      <c r="F65" s="175"/>
      <c r="I65" s="300"/>
    </row>
    <row r="66" spans="6:9" ht="12">
      <c r="F66" s="175"/>
      <c r="I66" s="300"/>
    </row>
    <row r="67" spans="6:9" ht="12">
      <c r="F67" s="175"/>
      <c r="I67" s="300"/>
    </row>
    <row r="68" spans="6:9" ht="12">
      <c r="F68" s="175"/>
      <c r="I68" s="300"/>
    </row>
    <row r="69" spans="6:16" ht="12">
      <c r="F69" s="175"/>
      <c r="I69" s="300"/>
      <c r="L69" s="301"/>
      <c r="M69" s="302"/>
      <c r="N69" s="303"/>
      <c r="O69" s="303"/>
      <c r="P69" s="254"/>
    </row>
    <row r="70" spans="6:16" ht="12">
      <c r="F70" s="175"/>
      <c r="I70" s="300"/>
      <c r="L70" s="301"/>
      <c r="M70" s="302"/>
      <c r="N70" s="303"/>
      <c r="O70" s="303"/>
      <c r="P70" s="254"/>
    </row>
    <row r="71" spans="6:16" ht="12">
      <c r="F71" s="175"/>
      <c r="I71" s="300"/>
      <c r="L71" s="304"/>
      <c r="M71" s="305"/>
      <c r="N71" s="306"/>
      <c r="O71" s="306"/>
      <c r="P71" s="254"/>
    </row>
    <row r="72" spans="6:16" ht="12">
      <c r="F72" s="175"/>
      <c r="I72" s="300"/>
      <c r="L72" s="304"/>
      <c r="M72" s="305"/>
      <c r="N72" s="307"/>
      <c r="O72" s="307"/>
      <c r="P72" s="254"/>
    </row>
    <row r="73" spans="6:16" ht="12">
      <c r="F73" s="175"/>
      <c r="I73" s="300"/>
      <c r="L73" s="301"/>
      <c r="M73" s="302"/>
      <c r="N73" s="308"/>
      <c r="O73" s="308"/>
      <c r="P73" s="254"/>
    </row>
    <row r="74" spans="6:16" ht="12">
      <c r="F74" s="175"/>
      <c r="I74" s="300"/>
      <c r="L74" s="301"/>
      <c r="M74" s="309"/>
      <c r="N74" s="310"/>
      <c r="O74" s="311"/>
      <c r="P74" s="254"/>
    </row>
    <row r="75" spans="6:16" ht="12">
      <c r="F75" s="175"/>
      <c r="I75" s="300"/>
      <c r="L75" s="301"/>
      <c r="M75" s="309"/>
      <c r="N75" s="310"/>
      <c r="O75" s="311"/>
      <c r="P75" s="254"/>
    </row>
    <row r="76" spans="6:16" ht="12">
      <c r="F76" s="175"/>
      <c r="I76" s="300"/>
      <c r="L76" s="301"/>
      <c r="M76" s="309"/>
      <c r="N76" s="310"/>
      <c r="O76" s="311"/>
      <c r="P76" s="254"/>
    </row>
    <row r="77" spans="7:16" ht="12">
      <c r="G77" s="312"/>
      <c r="L77" s="301"/>
      <c r="M77" s="309"/>
      <c r="N77" s="310"/>
      <c r="O77" s="311"/>
      <c r="P77" s="254"/>
    </row>
    <row r="78" spans="7:16" ht="12">
      <c r="G78" s="312"/>
      <c r="L78" s="301"/>
      <c r="M78" s="309"/>
      <c r="N78" s="310"/>
      <c r="O78" s="311"/>
      <c r="P78" s="254"/>
    </row>
    <row r="79" spans="7:16" ht="12">
      <c r="G79" s="312"/>
      <c r="L79" s="301"/>
      <c r="M79" s="309"/>
      <c r="N79" s="310"/>
      <c r="O79" s="311"/>
      <c r="P79" s="254"/>
    </row>
    <row r="80" spans="7:16" ht="12">
      <c r="G80" s="312"/>
      <c r="L80" s="301"/>
      <c r="M80" s="309"/>
      <c r="N80" s="310"/>
      <c r="O80" s="311"/>
      <c r="P80" s="254"/>
    </row>
    <row r="81" spans="7:16" ht="12">
      <c r="G81" s="312"/>
      <c r="L81" s="301"/>
      <c r="M81" s="309"/>
      <c r="N81" s="310"/>
      <c r="O81" s="311"/>
      <c r="P81" s="254"/>
    </row>
    <row r="82" spans="7:16" ht="12">
      <c r="G82" s="312"/>
      <c r="L82" s="301"/>
      <c r="M82" s="309"/>
      <c r="N82" s="310"/>
      <c r="O82" s="311"/>
      <c r="P82" s="254"/>
    </row>
    <row r="83" spans="7:16" ht="12">
      <c r="G83" s="312"/>
      <c r="L83" s="301"/>
      <c r="M83" s="309"/>
      <c r="N83" s="310"/>
      <c r="O83" s="311"/>
      <c r="P83" s="254"/>
    </row>
    <row r="84" spans="7:16" ht="12">
      <c r="G84" s="312"/>
      <c r="L84" s="301"/>
      <c r="M84" s="309"/>
      <c r="N84" s="310"/>
      <c r="O84" s="311"/>
      <c r="P84" s="254"/>
    </row>
    <row r="85" spans="7:16" ht="12">
      <c r="G85" s="312"/>
      <c r="L85" s="301"/>
      <c r="M85" s="309"/>
      <c r="N85" s="310"/>
      <c r="O85" s="311"/>
      <c r="P85" s="254"/>
    </row>
    <row r="86" spans="7:16" ht="12">
      <c r="G86" s="312"/>
      <c r="L86" s="301"/>
      <c r="M86" s="309"/>
      <c r="N86" s="310"/>
      <c r="O86" s="311"/>
      <c r="P86" s="254"/>
    </row>
    <row r="87" spans="7:16" ht="12">
      <c r="G87" s="312"/>
      <c r="L87" s="301"/>
      <c r="M87" s="309"/>
      <c r="N87" s="310"/>
      <c r="O87" s="311"/>
      <c r="P87" s="254"/>
    </row>
    <row r="88" spans="7:16" ht="12">
      <c r="G88" s="312"/>
      <c r="L88" s="301"/>
      <c r="M88" s="309"/>
      <c r="N88" s="310"/>
      <c r="O88" s="311"/>
      <c r="P88" s="254"/>
    </row>
    <row r="89" spans="7:16" ht="12">
      <c r="G89" s="312"/>
      <c r="L89" s="301"/>
      <c r="M89" s="309"/>
      <c r="N89" s="310"/>
      <c r="O89" s="311"/>
      <c r="P89" s="254"/>
    </row>
    <row r="90" spans="7:16" ht="12">
      <c r="G90" s="312"/>
      <c r="L90" s="301"/>
      <c r="M90" s="309"/>
      <c r="N90" s="310"/>
      <c r="O90" s="311"/>
      <c r="P90" s="254"/>
    </row>
    <row r="91" spans="7:16" ht="12">
      <c r="G91" s="312"/>
      <c r="L91" s="301"/>
      <c r="M91" s="309"/>
      <c r="N91" s="310"/>
      <c r="O91" s="311"/>
      <c r="P91" s="254"/>
    </row>
    <row r="92" spans="7:16" ht="12">
      <c r="G92" s="312"/>
      <c r="L92" s="301"/>
      <c r="M92" s="309"/>
      <c r="N92" s="310"/>
      <c r="O92" s="311"/>
      <c r="P92" s="254"/>
    </row>
    <row r="93" spans="7:16" ht="12">
      <c r="G93" s="312"/>
      <c r="L93" s="304"/>
      <c r="M93" s="181"/>
      <c r="N93" s="299"/>
      <c r="O93" s="313"/>
      <c r="P93" s="254"/>
    </row>
    <row r="94" spans="7:16" ht="12">
      <c r="G94" s="312"/>
      <c r="L94" s="304"/>
      <c r="M94" s="181"/>
      <c r="N94" s="299"/>
      <c r="O94" s="313"/>
      <c r="P94" s="254"/>
    </row>
    <row r="95" spans="7:16" ht="12">
      <c r="G95" s="312"/>
      <c r="L95" s="304"/>
      <c r="M95" s="181"/>
      <c r="N95" s="314"/>
      <c r="O95" s="315"/>
      <c r="P95" s="254"/>
    </row>
    <row r="96" spans="7:15" ht="12">
      <c r="G96" s="312"/>
      <c r="L96" s="301"/>
      <c r="M96" s="302"/>
      <c r="N96" s="302"/>
      <c r="O96" s="302"/>
    </row>
    <row r="97" spans="7:15" ht="12">
      <c r="G97" s="312"/>
      <c r="L97" s="301"/>
      <c r="M97" s="302"/>
      <c r="N97" s="302"/>
      <c r="O97" s="302"/>
    </row>
    <row r="98" spans="7:15" ht="12">
      <c r="G98" s="312"/>
      <c r="L98" s="301"/>
      <c r="M98" s="302"/>
      <c r="N98" s="303"/>
      <c r="O98" s="303"/>
    </row>
    <row r="99" spans="7:15" ht="12">
      <c r="G99" s="312"/>
      <c r="L99" s="301"/>
      <c r="M99" s="302"/>
      <c r="N99" s="303"/>
      <c r="O99" s="303"/>
    </row>
    <row r="100" spans="7:15" ht="12">
      <c r="G100" s="312"/>
      <c r="L100" s="301"/>
      <c r="M100" s="302"/>
      <c r="N100" s="303"/>
      <c r="O100" s="303"/>
    </row>
    <row r="101" spans="7:15" ht="12">
      <c r="G101" s="312"/>
      <c r="L101" s="316"/>
      <c r="M101" s="302"/>
      <c r="N101" s="303"/>
      <c r="O101" s="303"/>
    </row>
    <row r="102" spans="7:15" ht="12">
      <c r="G102" s="312"/>
      <c r="L102" s="301"/>
      <c r="M102" s="302"/>
      <c r="N102" s="303"/>
      <c r="O102" s="303"/>
    </row>
    <row r="103" spans="7:15" ht="12">
      <c r="G103" s="312"/>
      <c r="L103" s="301"/>
      <c r="M103" s="302"/>
      <c r="N103" s="303"/>
      <c r="O103" s="303"/>
    </row>
    <row r="104" spans="7:15" ht="12">
      <c r="G104" s="312"/>
      <c r="L104" s="301"/>
      <c r="M104" s="302"/>
      <c r="N104" s="303"/>
      <c r="O104" s="303"/>
    </row>
    <row r="105" spans="7:15" ht="12">
      <c r="G105" s="312"/>
      <c r="L105" s="301"/>
      <c r="M105" s="302"/>
      <c r="N105" s="303"/>
      <c r="O105" s="303"/>
    </row>
    <row r="106" spans="7:15" ht="12">
      <c r="G106" s="312"/>
      <c r="L106" s="301"/>
      <c r="M106" s="302"/>
      <c r="N106" s="303"/>
      <c r="O106" s="303"/>
    </row>
    <row r="107" spans="7:15" ht="12">
      <c r="G107" s="312"/>
      <c r="L107" s="301"/>
      <c r="M107" s="302"/>
      <c r="N107" s="303"/>
      <c r="O107" s="303"/>
    </row>
    <row r="108" spans="12:15" ht="12">
      <c r="L108" s="301"/>
      <c r="M108" s="302"/>
      <c r="N108" s="303"/>
      <c r="O108" s="303"/>
    </row>
    <row r="109" spans="12:15" ht="12">
      <c r="L109" s="301"/>
      <c r="M109" s="302"/>
      <c r="N109" s="303"/>
      <c r="O109" s="303"/>
    </row>
    <row r="110" spans="12:15" ht="12">
      <c r="L110" s="301"/>
      <c r="M110" s="302"/>
      <c r="N110" s="303"/>
      <c r="O110" s="303"/>
    </row>
    <row r="111" spans="12:15" ht="12">
      <c r="L111" s="301"/>
      <c r="M111" s="302"/>
      <c r="N111" s="303"/>
      <c r="O111" s="303"/>
    </row>
    <row r="112" spans="12:15" ht="12">
      <c r="L112" s="301"/>
      <c r="M112" s="302"/>
      <c r="N112" s="303"/>
      <c r="O112" s="303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showGridLines="0" workbookViewId="0" topLeftCell="A58">
      <selection activeCell="G71" sqref="G71"/>
    </sheetView>
  </sheetViews>
  <sheetFormatPr defaultColWidth="9.140625" defaultRowHeight="12.75"/>
  <cols>
    <col min="1" max="1" width="38.7109375" style="82" customWidth="1"/>
    <col min="2" max="2" width="9.7109375" style="82" customWidth="1"/>
    <col min="3" max="3" width="9.140625" style="162" customWidth="1"/>
    <col min="4" max="4" width="8.7109375" style="153" customWidth="1"/>
    <col min="5" max="5" width="8.7109375" style="85" customWidth="1"/>
    <col min="6" max="16384" width="8.28125" style="82" customWidth="1"/>
  </cols>
  <sheetData>
    <row r="1" spans="1:5" ht="13.5">
      <c r="A1" s="78"/>
      <c r="B1" s="78"/>
      <c r="C1" s="79"/>
      <c r="D1" s="80"/>
      <c r="E1" s="81"/>
    </row>
    <row r="2" spans="1:4" ht="17.25">
      <c r="A2" s="358" t="s">
        <v>258</v>
      </c>
      <c r="B2" s="83"/>
      <c r="C2" s="79"/>
      <c r="D2" s="169" t="s">
        <v>257</v>
      </c>
    </row>
    <row r="3" spans="1:4" ht="14.25">
      <c r="A3" s="86"/>
      <c r="B3" s="86"/>
      <c r="C3" s="79"/>
      <c r="D3" s="84"/>
    </row>
    <row r="4" spans="1:4" ht="13.5">
      <c r="A4" s="87"/>
      <c r="B4" s="168"/>
      <c r="C4" s="79"/>
      <c r="D4" s="84"/>
    </row>
    <row r="5" spans="1:4" ht="17.25" customHeight="1">
      <c r="A5" s="88"/>
      <c r="B5" s="89" t="s">
        <v>31</v>
      </c>
      <c r="C5" s="89" t="s">
        <v>31</v>
      </c>
      <c r="D5" s="90" t="s">
        <v>33</v>
      </c>
    </row>
    <row r="6" spans="1:5" ht="13.5">
      <c r="A6" s="88"/>
      <c r="B6" s="91">
        <v>2006</v>
      </c>
      <c r="C6" s="91">
        <v>2005</v>
      </c>
      <c r="D6" s="91">
        <v>2005</v>
      </c>
      <c r="E6" s="85" t="s">
        <v>221</v>
      </c>
    </row>
    <row r="7" spans="1:4" ht="13.5">
      <c r="A7" s="92" t="s">
        <v>222</v>
      </c>
      <c r="B7" s="93"/>
      <c r="C7" s="93"/>
      <c r="D7" s="94"/>
    </row>
    <row r="8" spans="1:4" ht="13.5">
      <c r="A8" s="92"/>
      <c r="B8" s="93"/>
      <c r="C8" s="93"/>
      <c r="D8" s="94"/>
    </row>
    <row r="9" spans="1:5" ht="13.5">
      <c r="A9" s="92" t="s">
        <v>223</v>
      </c>
      <c r="B9" s="95"/>
      <c r="C9" s="95"/>
      <c r="D9" s="96"/>
      <c r="E9" s="98"/>
    </row>
    <row r="10" spans="1:6" ht="13.5">
      <c r="A10" s="99" t="s">
        <v>163</v>
      </c>
      <c r="B10" s="100">
        <f>'delprogram bil 4'!G17</f>
        <v>390</v>
      </c>
      <c r="C10" s="100">
        <v>600</v>
      </c>
      <c r="D10" s="100">
        <v>630</v>
      </c>
      <c r="E10" s="98">
        <v>1</v>
      </c>
      <c r="F10" s="101"/>
    </row>
    <row r="11" spans="1:6" s="104" customFormat="1" ht="13.5">
      <c r="A11" s="102" t="s">
        <v>47</v>
      </c>
      <c r="B11" s="103">
        <f>'delprogram bil 4'!G23</f>
        <v>3</v>
      </c>
      <c r="C11" s="103">
        <v>0</v>
      </c>
      <c r="D11" s="103">
        <v>0</v>
      </c>
      <c r="E11" s="98"/>
      <c r="F11" s="101"/>
    </row>
    <row r="12" spans="1:6" ht="13.5">
      <c r="A12" s="99" t="s">
        <v>51</v>
      </c>
      <c r="B12" s="100">
        <f>'delprogram bil 4'!G30</f>
        <v>312</v>
      </c>
      <c r="C12" s="100">
        <v>265</v>
      </c>
      <c r="D12" s="100">
        <v>278</v>
      </c>
      <c r="E12" s="98"/>
      <c r="F12" s="101"/>
    </row>
    <row r="13" spans="1:6" s="104" customFormat="1" ht="13.5">
      <c r="A13" s="102" t="s">
        <v>224</v>
      </c>
      <c r="B13" s="105">
        <f>'delprogram bil 4'!G39</f>
        <v>290</v>
      </c>
      <c r="C13" s="105">
        <v>260</v>
      </c>
      <c r="D13" s="103">
        <v>265</v>
      </c>
      <c r="E13" s="98"/>
      <c r="F13" s="101"/>
    </row>
    <row r="14" spans="1:6" s="108" customFormat="1" ht="13.5">
      <c r="A14" s="106" t="s">
        <v>35</v>
      </c>
      <c r="B14" s="107">
        <f>SUM(B10:B13)</f>
        <v>995</v>
      </c>
      <c r="C14" s="107">
        <f>SUM(C10:C13)</f>
        <v>1125</v>
      </c>
      <c r="D14" s="107">
        <f>SUM(D10:D13)</f>
        <v>1173</v>
      </c>
      <c r="E14" s="98"/>
      <c r="F14" s="101"/>
    </row>
    <row r="15" spans="1:6" ht="13.5">
      <c r="A15" s="109"/>
      <c r="B15" s="110"/>
      <c r="C15" s="111"/>
      <c r="D15" s="110"/>
      <c r="E15" s="98"/>
      <c r="F15" s="101"/>
    </row>
    <row r="16" spans="1:6" ht="13.5">
      <c r="A16" s="112" t="s">
        <v>225</v>
      </c>
      <c r="B16" s="110"/>
      <c r="C16" s="111"/>
      <c r="D16" s="110"/>
      <c r="E16" s="98"/>
      <c r="F16" s="101"/>
    </row>
    <row r="17" spans="1:6" s="104" customFormat="1" ht="13.5">
      <c r="A17" s="99" t="s">
        <v>226</v>
      </c>
      <c r="B17" s="100">
        <f>'delprogram bil 4'!G53</f>
        <v>477</v>
      </c>
      <c r="C17" s="100">
        <v>422</v>
      </c>
      <c r="D17" s="100">
        <v>392</v>
      </c>
      <c r="E17" s="98"/>
      <c r="F17" s="101"/>
    </row>
    <row r="18" spans="1:6" s="104" customFormat="1" ht="13.5">
      <c r="A18" s="102" t="s">
        <v>22</v>
      </c>
      <c r="B18" s="103">
        <f>'delprogram bil 4'!G62</f>
        <v>178</v>
      </c>
      <c r="C18" s="103">
        <v>187</v>
      </c>
      <c r="D18" s="103">
        <v>187</v>
      </c>
      <c r="E18" s="98"/>
      <c r="F18" s="101"/>
    </row>
    <row r="19" spans="1:6" ht="13.5">
      <c r="A19" s="99" t="s">
        <v>10</v>
      </c>
      <c r="B19" s="100">
        <f>'delprogram bil 4'!G70</f>
        <v>16</v>
      </c>
      <c r="C19" s="100">
        <v>26</v>
      </c>
      <c r="D19" s="100">
        <v>25</v>
      </c>
      <c r="E19" s="98"/>
      <c r="F19" s="101"/>
    </row>
    <row r="20" spans="1:6" s="104" customFormat="1" ht="13.5">
      <c r="A20" s="102" t="s">
        <v>178</v>
      </c>
      <c r="B20" s="103">
        <f>'delprogram bil 4'!G76</f>
        <v>1547</v>
      </c>
      <c r="C20" s="103">
        <v>1467</v>
      </c>
      <c r="D20" s="103">
        <v>1445</v>
      </c>
      <c r="E20" s="98"/>
      <c r="F20" s="101"/>
    </row>
    <row r="21" spans="1:6" ht="13.5">
      <c r="A21" s="99" t="s">
        <v>180</v>
      </c>
      <c r="B21" s="100">
        <f>'delprogram bil 4'!G82</f>
        <v>200</v>
      </c>
      <c r="C21" s="100">
        <v>225</v>
      </c>
      <c r="D21" s="100">
        <v>319</v>
      </c>
      <c r="E21" s="98"/>
      <c r="F21" s="101"/>
    </row>
    <row r="22" spans="1:6" s="104" customFormat="1" ht="13.5">
      <c r="A22" s="102" t="s">
        <v>183</v>
      </c>
      <c r="B22" s="103">
        <f>'delprogram bil 4'!G94</f>
        <v>600</v>
      </c>
      <c r="C22" s="103"/>
      <c r="D22" s="103">
        <v>860</v>
      </c>
      <c r="E22" s="113"/>
      <c r="F22" s="114"/>
    </row>
    <row r="23" spans="1:6" s="108" customFormat="1" ht="13.5">
      <c r="A23" s="106" t="s">
        <v>35</v>
      </c>
      <c r="B23" s="107">
        <f>SUM(B17:B22)</f>
        <v>3018</v>
      </c>
      <c r="C23" s="107">
        <f>SUM(C17:C22)</f>
        <v>2327</v>
      </c>
      <c r="D23" s="107">
        <f>SUM(D17:D22)</f>
        <v>3228</v>
      </c>
      <c r="E23" s="98"/>
      <c r="F23" s="101"/>
    </row>
    <row r="24" spans="1:6" ht="13.5">
      <c r="A24" s="102"/>
      <c r="B24" s="115"/>
      <c r="C24" s="116"/>
      <c r="D24" s="115"/>
      <c r="E24" s="98"/>
      <c r="F24" s="101"/>
    </row>
    <row r="25" spans="1:6" ht="13.5">
      <c r="A25" s="112" t="s">
        <v>227</v>
      </c>
      <c r="B25" s="110"/>
      <c r="C25" s="111"/>
      <c r="D25" s="110"/>
      <c r="E25" s="98"/>
      <c r="F25" s="101"/>
    </row>
    <row r="26" spans="1:6" ht="13.5">
      <c r="A26" s="117" t="s">
        <v>45</v>
      </c>
      <c r="B26" s="118">
        <f>'delprogram bil 4'!G103</f>
        <v>85</v>
      </c>
      <c r="C26" s="119">
        <v>65</v>
      </c>
      <c r="D26" s="118">
        <v>76</v>
      </c>
      <c r="E26" s="98"/>
      <c r="F26" s="101"/>
    </row>
    <row r="27" spans="1:6" s="104" customFormat="1" ht="13.5">
      <c r="A27" s="120" t="s">
        <v>41</v>
      </c>
      <c r="B27" s="121">
        <f>'delprogram bil 4'!G110</f>
        <v>54</v>
      </c>
      <c r="C27" s="111">
        <v>14</v>
      </c>
      <c r="D27" s="121">
        <v>33</v>
      </c>
      <c r="E27" s="98"/>
      <c r="F27" s="101"/>
    </row>
    <row r="28" spans="1:6" ht="13.5">
      <c r="A28" s="117" t="s">
        <v>42</v>
      </c>
      <c r="B28" s="118">
        <f>'delprogram bil 4'!G127</f>
        <v>184</v>
      </c>
      <c r="C28" s="119">
        <v>536</v>
      </c>
      <c r="D28" s="118">
        <v>568</v>
      </c>
      <c r="E28" s="98">
        <v>2</v>
      </c>
      <c r="F28" s="101"/>
    </row>
    <row r="29" spans="1:6" s="104" customFormat="1" ht="13.5">
      <c r="A29" s="120" t="s">
        <v>43</v>
      </c>
      <c r="B29" s="121">
        <f>'delprogram bil 4'!G139</f>
        <v>155</v>
      </c>
      <c r="C29" s="111">
        <v>110</v>
      </c>
      <c r="D29" s="121">
        <v>94</v>
      </c>
      <c r="E29" s="98"/>
      <c r="F29" s="101"/>
    </row>
    <row r="30" spans="1:6" ht="13.5">
      <c r="A30" s="117" t="s">
        <v>112</v>
      </c>
      <c r="B30" s="118">
        <f>'delprogram bil 4'!G159</f>
        <v>206</v>
      </c>
      <c r="C30" s="119">
        <v>173</v>
      </c>
      <c r="D30" s="118">
        <v>169</v>
      </c>
      <c r="E30" s="98"/>
      <c r="F30" s="101"/>
    </row>
    <row r="31" spans="1:6" s="104" customFormat="1" ht="13.5">
      <c r="A31" s="102" t="s">
        <v>3</v>
      </c>
      <c r="B31" s="103">
        <f>'delprogram bil 4'!G166</f>
        <v>55</v>
      </c>
      <c r="C31" s="103">
        <v>56</v>
      </c>
      <c r="D31" s="103">
        <v>36</v>
      </c>
      <c r="E31" s="98"/>
      <c r="F31" s="101"/>
    </row>
    <row r="32" spans="1:7" s="108" customFormat="1" ht="13.5">
      <c r="A32" s="106" t="s">
        <v>35</v>
      </c>
      <c r="B32" s="107">
        <f>SUM(B26:B31)</f>
        <v>739</v>
      </c>
      <c r="C32" s="107">
        <f>SUM(C26:C31)</f>
        <v>954</v>
      </c>
      <c r="D32" s="107">
        <f>SUM(D26:D31)</f>
        <v>976</v>
      </c>
      <c r="E32" s="98"/>
      <c r="F32" s="101"/>
      <c r="G32" s="122"/>
    </row>
    <row r="33" spans="1:6" ht="13.5">
      <c r="A33" s="120"/>
      <c r="B33" s="110"/>
      <c r="C33" s="111"/>
      <c r="D33" s="110"/>
      <c r="E33" s="98"/>
      <c r="F33" s="101"/>
    </row>
    <row r="34" spans="1:6" ht="13.5">
      <c r="A34" s="112" t="s">
        <v>228</v>
      </c>
      <c r="B34" s="110"/>
      <c r="C34" s="111"/>
      <c r="D34" s="110"/>
      <c r="E34" s="98"/>
      <c r="F34" s="101"/>
    </row>
    <row r="35" spans="1:6" ht="13.5">
      <c r="A35" s="99" t="s">
        <v>229</v>
      </c>
      <c r="B35" s="100">
        <f>'delprogram bil 4'!G177</f>
        <v>200</v>
      </c>
      <c r="C35" s="100">
        <v>105</v>
      </c>
      <c r="D35" s="100">
        <v>123</v>
      </c>
      <c r="E35" s="98"/>
      <c r="F35" s="101"/>
    </row>
    <row r="36" spans="1:6" s="104" customFormat="1" ht="13.5">
      <c r="A36" s="102" t="s">
        <v>230</v>
      </c>
      <c r="B36" s="103">
        <f>'delprogram bil 4'!G183</f>
        <v>5</v>
      </c>
      <c r="C36" s="103">
        <v>5</v>
      </c>
      <c r="D36" s="103">
        <v>5</v>
      </c>
      <c r="E36" s="98"/>
      <c r="F36" s="101"/>
    </row>
    <row r="37" spans="1:6" ht="13.5">
      <c r="A37" s="99" t="s">
        <v>49</v>
      </c>
      <c r="B37" s="100">
        <f>'delprogram bil 4'!G189</f>
        <v>20</v>
      </c>
      <c r="C37" s="100">
        <v>35</v>
      </c>
      <c r="D37" s="100">
        <v>26</v>
      </c>
      <c r="E37" s="98"/>
      <c r="F37" s="101"/>
    </row>
    <row r="38" spans="1:6" s="104" customFormat="1" ht="13.5">
      <c r="A38" s="102" t="s">
        <v>231</v>
      </c>
      <c r="B38" s="103">
        <v>0</v>
      </c>
      <c r="C38" s="103">
        <v>264</v>
      </c>
      <c r="D38" s="103">
        <v>279</v>
      </c>
      <c r="E38" s="98"/>
      <c r="F38" s="101"/>
    </row>
    <row r="39" spans="1:6" ht="13.5">
      <c r="A39" s="99" t="s">
        <v>232</v>
      </c>
      <c r="B39" s="100">
        <f>'delprogram bil 4'!G201</f>
        <v>280</v>
      </c>
      <c r="C39" s="100">
        <v>235</v>
      </c>
      <c r="D39" s="100">
        <v>268</v>
      </c>
      <c r="E39" s="98"/>
      <c r="F39" s="101"/>
    </row>
    <row r="40" spans="1:6" s="104" customFormat="1" ht="13.5">
      <c r="A40" s="102" t="s">
        <v>233</v>
      </c>
      <c r="B40" s="103">
        <f>'delprogram bil 4'!G207</f>
        <v>40</v>
      </c>
      <c r="C40" s="103">
        <v>27</v>
      </c>
      <c r="D40" s="103">
        <v>43</v>
      </c>
      <c r="E40" s="98"/>
      <c r="F40" s="101"/>
    </row>
    <row r="41" spans="1:6" ht="13.5">
      <c r="A41" s="99" t="s">
        <v>234</v>
      </c>
      <c r="B41" s="100">
        <f>'delprogram bil 4'!G213</f>
        <v>20</v>
      </c>
      <c r="C41" s="100">
        <v>25</v>
      </c>
      <c r="D41" s="100">
        <v>18</v>
      </c>
      <c r="E41" s="98"/>
      <c r="F41" s="101"/>
    </row>
    <row r="42" spans="1:6" s="104" customFormat="1" ht="13.5">
      <c r="A42" s="102" t="s">
        <v>235</v>
      </c>
      <c r="B42" s="103">
        <f>'delprogram bil 4'!G220</f>
        <v>45</v>
      </c>
      <c r="C42" s="103">
        <v>40</v>
      </c>
      <c r="D42" s="103">
        <v>60</v>
      </c>
      <c r="E42" s="98"/>
      <c r="F42" s="101"/>
    </row>
    <row r="43" spans="1:6" s="123" customFormat="1" ht="13.5">
      <c r="A43" s="106" t="s">
        <v>35</v>
      </c>
      <c r="B43" s="107">
        <f>SUM(B35:B42)</f>
        <v>610</v>
      </c>
      <c r="C43" s="107">
        <f>SUM(C35:C42)</f>
        <v>736</v>
      </c>
      <c r="D43" s="107">
        <f>SUM(D35:D42)</f>
        <v>822</v>
      </c>
      <c r="E43" s="98"/>
      <c r="F43" s="101"/>
    </row>
    <row r="44" spans="1:6" ht="13.5">
      <c r="A44" s="102"/>
      <c r="B44" s="115"/>
      <c r="C44" s="116"/>
      <c r="D44" s="115"/>
      <c r="E44" s="98"/>
      <c r="F44" s="101"/>
    </row>
    <row r="45" spans="1:6" ht="13.5">
      <c r="A45" s="112" t="s">
        <v>236</v>
      </c>
      <c r="B45" s="110"/>
      <c r="C45" s="111"/>
      <c r="D45" s="110"/>
      <c r="E45" s="98"/>
      <c r="F45" s="101"/>
    </row>
    <row r="46" spans="1:6" ht="13.5">
      <c r="A46" s="99" t="s">
        <v>204</v>
      </c>
      <c r="B46" s="100">
        <f>'delprogram bil 4'!G235</f>
        <v>2146</v>
      </c>
      <c r="C46" s="100">
        <v>2615</v>
      </c>
      <c r="D46" s="100">
        <v>2715</v>
      </c>
      <c r="E46" s="98"/>
      <c r="F46" s="101"/>
    </row>
    <row r="47" spans="1:6" s="104" customFormat="1" ht="13.5">
      <c r="A47" s="102" t="s">
        <v>237</v>
      </c>
      <c r="B47" s="103">
        <f>'delprogram bil 4'!G264</f>
        <v>5948</v>
      </c>
      <c r="C47" s="103">
        <v>4483</v>
      </c>
      <c r="D47" s="103">
        <v>4326</v>
      </c>
      <c r="E47" s="98">
        <v>3</v>
      </c>
      <c r="F47" s="101"/>
    </row>
    <row r="48" spans="1:6" ht="13.5">
      <c r="A48" s="99" t="s">
        <v>58</v>
      </c>
      <c r="B48" s="100">
        <f>'delprogram bil 4'!G269</f>
        <v>90</v>
      </c>
      <c r="C48" s="100">
        <v>50</v>
      </c>
      <c r="D48" s="100">
        <v>17</v>
      </c>
      <c r="E48" s="98"/>
      <c r="F48" s="101"/>
    </row>
    <row r="49" spans="1:6" s="104" customFormat="1" ht="13.5">
      <c r="A49" s="102" t="s">
        <v>11</v>
      </c>
      <c r="B49" s="103">
        <f>'delprogram bil 4'!G276</f>
        <v>65</v>
      </c>
      <c r="C49" s="103">
        <v>65</v>
      </c>
      <c r="D49" s="103">
        <v>65</v>
      </c>
      <c r="E49" s="98"/>
      <c r="F49" s="101"/>
    </row>
    <row r="50" spans="1:6" s="126" customFormat="1" ht="13.5">
      <c r="A50" s="124" t="s">
        <v>238</v>
      </c>
      <c r="B50" s="125">
        <f>'delprogram bil 4'!G281</f>
        <v>-600</v>
      </c>
      <c r="C50" s="125">
        <v>-493</v>
      </c>
      <c r="D50" s="125">
        <f>'[4]Sammanfattning 2005'!$F$37</f>
        <v>-500</v>
      </c>
      <c r="E50" s="98"/>
      <c r="F50" s="101"/>
    </row>
    <row r="51" spans="1:6" ht="13.5">
      <c r="A51" s="106" t="s">
        <v>35</v>
      </c>
      <c r="B51" s="107">
        <f>SUM(B46:B50)</f>
        <v>7649</v>
      </c>
      <c r="C51" s="127">
        <f>SUM(C46:C50)</f>
        <v>6720</v>
      </c>
      <c r="D51" s="107">
        <f>SUM(D46:D50)</f>
        <v>6623</v>
      </c>
      <c r="E51" s="98"/>
      <c r="F51" s="101"/>
    </row>
    <row r="52" spans="1:6" ht="13.5">
      <c r="A52" s="128"/>
      <c r="B52" s="129"/>
      <c r="C52" s="129"/>
      <c r="D52" s="129"/>
      <c r="E52" s="98"/>
      <c r="F52" s="101"/>
    </row>
    <row r="53" spans="1:6" s="123" customFormat="1" ht="13.5">
      <c r="A53" s="130" t="s">
        <v>239</v>
      </c>
      <c r="B53" s="131">
        <f>SUM(B14+B23+B32+B43+B51)</f>
        <v>13011</v>
      </c>
      <c r="C53" s="107">
        <f>SUM(C14+C23+C32+C43+C51)</f>
        <v>11862</v>
      </c>
      <c r="D53" s="131">
        <f>SUM(D14+D23+D32+D43+D51)</f>
        <v>12822</v>
      </c>
      <c r="E53" s="98"/>
      <c r="F53" s="101"/>
    </row>
    <row r="54" spans="1:6" ht="13.5">
      <c r="A54" s="102"/>
      <c r="B54" s="132"/>
      <c r="C54" s="133"/>
      <c r="D54" s="132"/>
      <c r="E54" s="98"/>
      <c r="F54" s="101"/>
    </row>
    <row r="55" spans="1:6" ht="13.5">
      <c r="A55" s="102"/>
      <c r="B55" s="132"/>
      <c r="C55" s="133"/>
      <c r="D55" s="132"/>
      <c r="E55" s="98"/>
      <c r="F55" s="101"/>
    </row>
    <row r="56" spans="1:6" ht="13.5">
      <c r="A56" s="102"/>
      <c r="B56" s="132"/>
      <c r="C56" s="133"/>
      <c r="D56" s="132"/>
      <c r="E56" s="98"/>
      <c r="F56" s="101"/>
    </row>
    <row r="57" spans="1:6" ht="13.5">
      <c r="A57" s="112" t="s">
        <v>240</v>
      </c>
      <c r="B57" s="110"/>
      <c r="C57" s="111"/>
      <c r="D57" s="110"/>
      <c r="E57" s="98"/>
      <c r="F57" s="101"/>
    </row>
    <row r="58" spans="1:6" ht="13.5">
      <c r="A58" s="99" t="s">
        <v>70</v>
      </c>
      <c r="B58" s="100">
        <f>'delprogram bil 4'!G303</f>
        <v>2516</v>
      </c>
      <c r="C58" s="100">
        <v>2909</v>
      </c>
      <c r="D58" s="100">
        <v>2709</v>
      </c>
      <c r="E58" s="98"/>
      <c r="F58" s="101"/>
    </row>
    <row r="59" spans="1:7" s="104" customFormat="1" ht="13.5">
      <c r="A59" s="102" t="s">
        <v>153</v>
      </c>
      <c r="B59" s="103">
        <f>'delprogram bil 4'!G315</f>
        <v>16</v>
      </c>
      <c r="C59" s="103">
        <v>25</v>
      </c>
      <c r="D59" s="103">
        <v>110</v>
      </c>
      <c r="E59" s="98"/>
      <c r="F59" s="101"/>
      <c r="G59" s="135"/>
    </row>
    <row r="60" spans="1:7" ht="13.5">
      <c r="A60" s="99" t="s">
        <v>116</v>
      </c>
      <c r="B60" s="100">
        <f>'delprogram bil 4'!G321</f>
        <v>390</v>
      </c>
      <c r="C60" s="100">
        <v>390</v>
      </c>
      <c r="D60" s="100">
        <v>390</v>
      </c>
      <c r="E60" s="98"/>
      <c r="F60" s="101"/>
      <c r="G60" s="136"/>
    </row>
    <row r="61" spans="1:7" s="104" customFormat="1" ht="13.5">
      <c r="A61" s="102" t="s">
        <v>83</v>
      </c>
      <c r="B61" s="105">
        <f>'delprogram bil 4'!G328</f>
        <v>75</v>
      </c>
      <c r="C61" s="105">
        <v>115</v>
      </c>
      <c r="D61" s="105">
        <v>80</v>
      </c>
      <c r="E61" s="98"/>
      <c r="F61" s="101"/>
      <c r="G61" s="135"/>
    </row>
    <row r="62" spans="1:7" ht="13.5">
      <c r="A62" s="99" t="s">
        <v>81</v>
      </c>
      <c r="B62" s="100">
        <f>'delprogram bil 4'!G308</f>
        <v>485</v>
      </c>
      <c r="C62" s="100">
        <v>410</v>
      </c>
      <c r="D62" s="100">
        <v>420</v>
      </c>
      <c r="E62" s="98"/>
      <c r="F62" s="101"/>
      <c r="G62" s="136"/>
    </row>
    <row r="63" spans="1:6" s="104" customFormat="1" ht="13.5">
      <c r="A63" s="102" t="s">
        <v>213</v>
      </c>
      <c r="B63" s="103">
        <f>'delprogram bil 4'!G346</f>
        <v>11832</v>
      </c>
      <c r="C63" s="103">
        <v>10007</v>
      </c>
      <c r="D63" s="103">
        <v>10061</v>
      </c>
      <c r="E63" s="98" t="s">
        <v>256</v>
      </c>
      <c r="F63" s="101"/>
    </row>
    <row r="64" spans="1:6" ht="13.5">
      <c r="A64" s="106" t="s">
        <v>35</v>
      </c>
      <c r="B64" s="137">
        <f>SUM(B58:B63)</f>
        <v>15314</v>
      </c>
      <c r="C64" s="137">
        <f>SUM(C58:C63)</f>
        <v>13856</v>
      </c>
      <c r="D64" s="137">
        <f>SUM(D58:D63)</f>
        <v>13770</v>
      </c>
      <c r="E64" s="98"/>
      <c r="F64" s="101"/>
    </row>
    <row r="65" spans="1:6" s="139" customFormat="1" ht="13.5">
      <c r="A65" s="128"/>
      <c r="B65" s="138"/>
      <c r="C65" s="138"/>
      <c r="D65" s="138"/>
      <c r="E65" s="98"/>
      <c r="F65" s="101"/>
    </row>
    <row r="66" spans="1:6" s="139" customFormat="1" ht="13.5">
      <c r="A66" s="128"/>
      <c r="B66" s="138"/>
      <c r="C66" s="138"/>
      <c r="D66" s="138"/>
      <c r="E66" s="98"/>
      <c r="F66" s="101"/>
    </row>
    <row r="67" spans="1:6" s="139" customFormat="1" ht="13.5">
      <c r="A67" s="140" t="s">
        <v>241</v>
      </c>
      <c r="B67" s="137">
        <f>SUM(B53+B64)</f>
        <v>28325</v>
      </c>
      <c r="C67" s="137">
        <f>SUM(C53+C64)</f>
        <v>25718</v>
      </c>
      <c r="D67" s="137">
        <f>SUM(D53+D64)</f>
        <v>26592</v>
      </c>
      <c r="E67" s="98"/>
      <c r="F67" s="101"/>
    </row>
    <row r="68" spans="1:6" s="139" customFormat="1" ht="13.5">
      <c r="A68" s="141"/>
      <c r="B68" s="138"/>
      <c r="C68" s="138"/>
      <c r="D68" s="138"/>
      <c r="E68" s="98"/>
      <c r="F68" s="101"/>
    </row>
    <row r="69" spans="1:9" s="139" customFormat="1" ht="13.5">
      <c r="A69" s="141"/>
      <c r="B69" s="138"/>
      <c r="C69" s="138"/>
      <c r="D69" s="138"/>
      <c r="E69" s="98"/>
      <c r="F69" s="101"/>
      <c r="I69" s="142"/>
    </row>
    <row r="70" spans="1:6" s="139" customFormat="1" ht="13.5">
      <c r="A70" s="102"/>
      <c r="B70" s="143"/>
      <c r="C70" s="144"/>
      <c r="D70" s="143"/>
      <c r="E70" s="98"/>
      <c r="F70" s="101"/>
    </row>
    <row r="71" spans="1:6" ht="13.5">
      <c r="A71" s="145" t="s">
        <v>242</v>
      </c>
      <c r="B71" s="110"/>
      <c r="C71" s="111"/>
      <c r="D71" s="110"/>
      <c r="E71" s="98"/>
      <c r="F71" s="101"/>
    </row>
    <row r="72" spans="1:6" ht="13.5">
      <c r="A72" s="99" t="s">
        <v>69</v>
      </c>
      <c r="B72" s="100">
        <f>'delprogram bil 4'!G354</f>
        <v>13709</v>
      </c>
      <c r="C72" s="100">
        <v>13122</v>
      </c>
      <c r="D72" s="100">
        <v>13160</v>
      </c>
      <c r="E72" s="98"/>
      <c r="F72" s="101"/>
    </row>
    <row r="73" spans="1:7" ht="13.5">
      <c r="A73" s="106" t="s">
        <v>35</v>
      </c>
      <c r="B73" s="107">
        <f>SUM(B72:B72)</f>
        <v>13709</v>
      </c>
      <c r="C73" s="107">
        <f>SUM(C72:C72)</f>
        <v>13122</v>
      </c>
      <c r="D73" s="107">
        <f>SUM(D72:D72)</f>
        <v>13160</v>
      </c>
      <c r="E73" s="98"/>
      <c r="F73" s="101"/>
      <c r="G73" s="136"/>
    </row>
    <row r="74" spans="1:7" ht="13.5">
      <c r="A74" s="128"/>
      <c r="B74" s="129"/>
      <c r="C74" s="129"/>
      <c r="D74" s="129"/>
      <c r="E74" s="98"/>
      <c r="F74" s="101"/>
      <c r="G74" s="136"/>
    </row>
    <row r="75" spans="1:7" ht="13.5">
      <c r="A75" s="140" t="s">
        <v>243</v>
      </c>
      <c r="B75" s="107">
        <f>SUM(B73)</f>
        <v>13709</v>
      </c>
      <c r="C75" s="107">
        <f>SUM(C73)</f>
        <v>13122</v>
      </c>
      <c r="D75" s="107">
        <f>SUM(D73)</f>
        <v>13160</v>
      </c>
      <c r="E75" s="98"/>
      <c r="F75" s="101"/>
      <c r="G75" s="136"/>
    </row>
    <row r="76" spans="1:6" s="139" customFormat="1" ht="13.5">
      <c r="A76" s="102"/>
      <c r="B76" s="143"/>
      <c r="C76" s="144"/>
      <c r="D76" s="143"/>
      <c r="E76" s="98"/>
      <c r="F76" s="101"/>
    </row>
    <row r="77" spans="1:6" s="139" customFormat="1" ht="13.5">
      <c r="A77" s="106"/>
      <c r="B77" s="146"/>
      <c r="C77" s="146"/>
      <c r="D77" s="146"/>
      <c r="E77" s="98"/>
      <c r="F77" s="101"/>
    </row>
    <row r="78" spans="1:6" ht="13.5">
      <c r="A78" s="140" t="s">
        <v>244</v>
      </c>
      <c r="B78" s="137">
        <f>SUM(B67+B75)</f>
        <v>42034</v>
      </c>
      <c r="C78" s="137">
        <f>SUM(C67+C75)</f>
        <v>38840</v>
      </c>
      <c r="D78" s="137">
        <f>SUM(D67+D75)</f>
        <v>39752</v>
      </c>
      <c r="E78" s="98"/>
      <c r="F78" s="167"/>
    </row>
    <row r="79" spans="1:5" ht="13.5">
      <c r="A79" s="141"/>
      <c r="B79" s="147"/>
      <c r="C79" s="138"/>
      <c r="D79" s="147"/>
      <c r="E79" s="98"/>
    </row>
    <row r="80" spans="1:5" ht="13.5">
      <c r="A80" s="141"/>
      <c r="B80" s="147"/>
      <c r="C80" s="138"/>
      <c r="D80" s="147"/>
      <c r="E80" s="98"/>
    </row>
    <row r="81" spans="1:5" ht="13.5">
      <c r="A81" s="145" t="s">
        <v>245</v>
      </c>
      <c r="B81" s="149"/>
      <c r="C81" s="148"/>
      <c r="D81" s="149"/>
      <c r="E81" s="98"/>
    </row>
    <row r="82" spans="1:5" ht="13.5">
      <c r="A82" s="109" t="s">
        <v>246</v>
      </c>
      <c r="B82" s="150">
        <f>SUM(B53)</f>
        <v>13011</v>
      </c>
      <c r="C82" s="150">
        <f>SUM(C53)</f>
        <v>11862</v>
      </c>
      <c r="D82" s="150">
        <f>SUM(D53)</f>
        <v>12822</v>
      </c>
      <c r="E82" s="98"/>
    </row>
    <row r="83" spans="1:5" ht="13.5">
      <c r="A83" s="109" t="s">
        <v>247</v>
      </c>
      <c r="B83" s="97">
        <f>SUM(B58)</f>
        <v>2516</v>
      </c>
      <c r="C83" s="97">
        <f>SUM(C58)</f>
        <v>2909</v>
      </c>
      <c r="D83" s="97">
        <f>SUM(D58)</f>
        <v>2709</v>
      </c>
      <c r="E83" s="98"/>
    </row>
    <row r="84" spans="1:5" ht="13.5">
      <c r="A84" s="109" t="s">
        <v>248</v>
      </c>
      <c r="B84" s="97">
        <f>SUM(B63)</f>
        <v>11832</v>
      </c>
      <c r="C84" s="97">
        <f>SUM(C63)</f>
        <v>10007</v>
      </c>
      <c r="D84" s="97">
        <f>SUM(D63)</f>
        <v>10061</v>
      </c>
      <c r="E84" s="98"/>
    </row>
    <row r="85" spans="1:5" ht="13.5">
      <c r="A85" s="145" t="s">
        <v>249</v>
      </c>
      <c r="B85" s="151">
        <f>SUM(B67)</f>
        <v>28325</v>
      </c>
      <c r="C85" s="151">
        <f>SUM(C67)</f>
        <v>25718</v>
      </c>
      <c r="D85" s="151">
        <f>SUM(D67)</f>
        <v>26592</v>
      </c>
      <c r="E85" s="98"/>
    </row>
    <row r="86" spans="1:9" ht="13.5">
      <c r="A86" s="145" t="s">
        <v>250</v>
      </c>
      <c r="B86" s="152">
        <f>SUM(B75)</f>
        <v>13709</v>
      </c>
      <c r="C86" s="152">
        <f>SUM(C73)</f>
        <v>13122</v>
      </c>
      <c r="D86" s="152">
        <f>SUM(D75)</f>
        <v>13160</v>
      </c>
      <c r="E86" s="98"/>
      <c r="F86" s="153"/>
      <c r="I86" s="136"/>
    </row>
    <row r="87" spans="1:5" ht="13.5">
      <c r="A87" s="154" t="s">
        <v>244</v>
      </c>
      <c r="B87" s="137">
        <f>+B85+B86</f>
        <v>42034</v>
      </c>
      <c r="C87" s="137">
        <f>SUM(C85:C86)</f>
        <v>38840</v>
      </c>
      <c r="D87" s="137">
        <f>+D85+D86</f>
        <v>39752</v>
      </c>
      <c r="E87" s="98"/>
    </row>
    <row r="88" spans="1:4" ht="13.5">
      <c r="A88" s="145"/>
      <c r="B88" s="145"/>
      <c r="C88" s="134"/>
      <c r="D88" s="148"/>
    </row>
    <row r="89" spans="1:4" ht="13.5">
      <c r="A89" s="155"/>
      <c r="B89" s="155"/>
      <c r="C89" s="149"/>
      <c r="D89" s="149"/>
    </row>
    <row r="90" spans="1:4" ht="13.5">
      <c r="A90" s="156" t="s">
        <v>251</v>
      </c>
      <c r="B90" s="156"/>
      <c r="C90" s="149"/>
      <c r="D90" s="149"/>
    </row>
    <row r="91" spans="1:4" ht="13.5">
      <c r="A91" s="155" t="s">
        <v>254</v>
      </c>
      <c r="B91" s="155"/>
      <c r="C91" s="149"/>
      <c r="D91" s="149"/>
    </row>
    <row r="92" spans="1:4" ht="13.5">
      <c r="A92" s="157" t="s">
        <v>255</v>
      </c>
      <c r="B92" s="157"/>
      <c r="C92" s="149"/>
      <c r="D92" s="149"/>
    </row>
    <row r="93" spans="1:4" ht="13.5">
      <c r="A93" s="158" t="s">
        <v>327</v>
      </c>
      <c r="B93" s="158"/>
      <c r="C93" s="149"/>
      <c r="D93" s="159"/>
    </row>
    <row r="94" spans="1:4" ht="13.5">
      <c r="A94" s="158" t="s">
        <v>328</v>
      </c>
      <c r="B94" s="158"/>
      <c r="C94" s="149"/>
      <c r="D94" s="159"/>
    </row>
    <row r="95" spans="1:4" ht="13.5">
      <c r="A95" s="158"/>
      <c r="B95" s="158"/>
      <c r="C95" s="149"/>
      <c r="D95" s="159"/>
    </row>
    <row r="96" spans="1:4" ht="13.5">
      <c r="A96" s="158"/>
      <c r="B96" s="158"/>
      <c r="C96" s="149"/>
      <c r="D96" s="159"/>
    </row>
    <row r="97" spans="1:4" ht="13.5">
      <c r="A97" s="158"/>
      <c r="B97" s="158"/>
      <c r="C97" s="149"/>
      <c r="D97" s="159"/>
    </row>
    <row r="98" spans="1:4" ht="13.5">
      <c r="A98" s="158"/>
      <c r="B98" s="158"/>
      <c r="C98" s="149"/>
      <c r="D98" s="159"/>
    </row>
    <row r="99" spans="1:4" ht="13.5">
      <c r="A99" s="158"/>
      <c r="B99" s="158"/>
      <c r="C99" s="149"/>
      <c r="D99" s="159"/>
    </row>
    <row r="100" spans="1:4" ht="13.5">
      <c r="A100" s="158"/>
      <c r="B100" s="158"/>
      <c r="C100" s="149"/>
      <c r="D100" s="159"/>
    </row>
    <row r="101" spans="1:4" ht="13.5">
      <c r="A101" s="158"/>
      <c r="B101" s="158"/>
      <c r="C101" s="149"/>
      <c r="D101" s="159"/>
    </row>
    <row r="102" spans="1:4" ht="13.5">
      <c r="A102" s="158"/>
      <c r="B102" s="158"/>
      <c r="C102" s="149"/>
      <c r="D102" s="159"/>
    </row>
    <row r="103" spans="1:4" ht="13.5">
      <c r="A103" s="158"/>
      <c r="B103" s="158"/>
      <c r="C103" s="149"/>
      <c r="D103" s="159"/>
    </row>
    <row r="104" spans="1:4" ht="13.5">
      <c r="A104" s="158"/>
      <c r="B104" s="158"/>
      <c r="C104" s="149"/>
      <c r="D104" s="159"/>
    </row>
    <row r="105" spans="1:4" ht="13.5">
      <c r="A105" s="158"/>
      <c r="B105" s="158"/>
      <c r="C105" s="149"/>
      <c r="D105" s="159"/>
    </row>
    <row r="106" spans="1:4" ht="13.5">
      <c r="A106" s="158"/>
      <c r="B106" s="158"/>
      <c r="C106" s="149"/>
      <c r="D106" s="159"/>
    </row>
    <row r="107" spans="1:4" ht="13.5">
      <c r="A107" s="158"/>
      <c r="B107" s="158"/>
      <c r="C107" s="149"/>
      <c r="D107" s="159"/>
    </row>
    <row r="108" spans="1:4" ht="13.5">
      <c r="A108" s="160"/>
      <c r="B108" s="160"/>
      <c r="C108" s="161"/>
      <c r="D108" s="84"/>
    </row>
    <row r="109" spans="1:4" ht="13.5">
      <c r="A109" s="160"/>
      <c r="B109" s="160"/>
      <c r="C109" s="161"/>
      <c r="D109" s="84"/>
    </row>
    <row r="110" spans="1:4" ht="13.5">
      <c r="A110" s="160"/>
      <c r="B110" s="160"/>
      <c r="C110" s="161"/>
      <c r="D110" s="84"/>
    </row>
    <row r="111" spans="1:4" ht="13.5">
      <c r="A111" s="160"/>
      <c r="B111" s="160"/>
      <c r="C111" s="161"/>
      <c r="D111" s="84"/>
    </row>
    <row r="112" spans="1:4" ht="13.5">
      <c r="A112" s="160"/>
      <c r="B112" s="160"/>
      <c r="C112" s="161"/>
      <c r="D112" s="84"/>
    </row>
    <row r="113" spans="1:4" ht="13.5">
      <c r="A113" s="160"/>
      <c r="B113" s="160"/>
      <c r="C113" s="161"/>
      <c r="D113" s="84"/>
    </row>
    <row r="114" spans="1:4" ht="13.5">
      <c r="A114" s="160"/>
      <c r="B114" s="160"/>
      <c r="C114" s="161"/>
      <c r="D114" s="84"/>
    </row>
    <row r="115" spans="1:4" ht="13.5">
      <c r="A115" s="160"/>
      <c r="B115" s="160"/>
      <c r="C115" s="161"/>
      <c r="D115" s="84"/>
    </row>
    <row r="116" spans="1:4" ht="13.5">
      <c r="A116" s="160"/>
      <c r="B116" s="160"/>
      <c r="C116" s="161"/>
      <c r="D116" s="84"/>
    </row>
    <row r="117" spans="1:4" ht="13.5">
      <c r="A117" s="160"/>
      <c r="B117" s="160"/>
      <c r="C117" s="161"/>
      <c r="D117" s="84"/>
    </row>
    <row r="118" spans="1:4" ht="13.5">
      <c r="A118" s="160"/>
      <c r="B118" s="160"/>
      <c r="C118" s="161"/>
      <c r="D118" s="84"/>
    </row>
    <row r="119" spans="1:4" ht="13.5">
      <c r="A119" s="160"/>
      <c r="B119" s="160"/>
      <c r="C119" s="161"/>
      <c r="D119" s="84"/>
    </row>
    <row r="120" spans="1:4" ht="13.5">
      <c r="A120" s="160"/>
      <c r="B120" s="160"/>
      <c r="C120" s="161"/>
      <c r="D120" s="8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111111"/>
  <dimension ref="A1:K383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13.421875" style="2" customWidth="1"/>
    <col min="2" max="2" width="33.7109375" style="2" customWidth="1"/>
    <col min="3" max="3" width="8.00390625" style="2" customWidth="1"/>
    <col min="4" max="5" width="7.421875" style="2" customWidth="1"/>
    <col min="6" max="6" width="6.8515625" style="2" customWidth="1"/>
    <col min="7" max="7" width="11.8515625" style="3" customWidth="1"/>
    <col min="8" max="8" width="11.28125" style="5" customWidth="1"/>
    <col min="9" max="9" width="10.421875" style="14" bestFit="1" customWidth="1"/>
    <col min="10" max="16384" width="10.28125" style="2" customWidth="1"/>
  </cols>
  <sheetData>
    <row r="1" spans="1:9" ht="19.5" customHeight="1">
      <c r="A1" s="359" t="s">
        <v>320</v>
      </c>
      <c r="C1" s="3"/>
      <c r="D1" s="4"/>
      <c r="E1" s="4"/>
      <c r="F1" s="4"/>
      <c r="G1" s="342" t="s">
        <v>311</v>
      </c>
      <c r="I1" s="1"/>
    </row>
    <row r="2" spans="1:9" ht="22.5">
      <c r="A2" s="6"/>
      <c r="C2" s="3"/>
      <c r="D2" s="4"/>
      <c r="E2" s="4"/>
      <c r="F2" s="4"/>
      <c r="I2" s="1"/>
    </row>
    <row r="3" spans="1:9" s="64" customFormat="1" ht="14.25" customHeight="1">
      <c r="A3" s="46" t="s">
        <v>14</v>
      </c>
      <c r="B3" s="66" t="s">
        <v>30</v>
      </c>
      <c r="C3" s="67" t="s">
        <v>159</v>
      </c>
      <c r="D3" s="524" t="s">
        <v>160</v>
      </c>
      <c r="E3" s="524"/>
      <c r="F3" s="524"/>
      <c r="G3" s="68" t="s">
        <v>35</v>
      </c>
      <c r="H3" s="52"/>
      <c r="I3" s="65"/>
    </row>
    <row r="4" spans="1:9" s="40" customFormat="1" ht="14.25" customHeight="1">
      <c r="A4" s="69"/>
      <c r="B4" s="41"/>
      <c r="C4" s="71"/>
      <c r="D4" s="70" t="s">
        <v>161</v>
      </c>
      <c r="E4" s="70" t="s">
        <v>157</v>
      </c>
      <c r="F4" s="70" t="s">
        <v>162</v>
      </c>
      <c r="G4" s="72"/>
      <c r="H4" s="52"/>
      <c r="I4" s="42"/>
    </row>
    <row r="5" spans="1:9" s="40" customFormat="1" ht="14.25" customHeight="1">
      <c r="A5" s="47"/>
      <c r="B5" s="47"/>
      <c r="C5" s="61"/>
      <c r="D5" s="36"/>
      <c r="E5" s="36"/>
      <c r="F5" s="36"/>
      <c r="G5" s="63"/>
      <c r="H5" s="52"/>
      <c r="I5" s="42"/>
    </row>
    <row r="6" spans="1:9" s="40" customFormat="1" ht="14.25" customHeight="1">
      <c r="A6" s="41" t="s">
        <v>117</v>
      </c>
      <c r="B6" s="47"/>
      <c r="C6" s="48"/>
      <c r="D6" s="49"/>
      <c r="E6" s="49"/>
      <c r="F6" s="49"/>
      <c r="G6" s="62"/>
      <c r="H6" s="52"/>
      <c r="I6" s="42"/>
    </row>
    <row r="7" spans="1:9" ht="12.75">
      <c r="A7" s="22"/>
      <c r="B7" s="50"/>
      <c r="C7" s="53"/>
      <c r="D7" s="51"/>
      <c r="E7" s="51"/>
      <c r="F7" s="51"/>
      <c r="G7" s="57"/>
      <c r="H7" s="21" t="s">
        <v>31</v>
      </c>
      <c r="I7" s="1"/>
    </row>
    <row r="8" spans="1:9" ht="12.75">
      <c r="A8" s="22" t="s">
        <v>163</v>
      </c>
      <c r="B8" s="23"/>
      <c r="C8" s="54"/>
      <c r="G8" s="58"/>
      <c r="H8" s="43">
        <v>2005</v>
      </c>
      <c r="I8" s="1"/>
    </row>
    <row r="9" spans="1:9" ht="12.75">
      <c r="A9" s="10"/>
      <c r="B9" s="23" t="s">
        <v>34</v>
      </c>
      <c r="C9" s="54"/>
      <c r="D9" s="36"/>
      <c r="E9" s="36"/>
      <c r="F9" s="36"/>
      <c r="G9" s="59">
        <f aca="true" t="shared" si="0" ref="G9:G16">SUM(C9:F9)</f>
        <v>0</v>
      </c>
      <c r="H9" s="26"/>
      <c r="I9" s="39" t="s">
        <v>158</v>
      </c>
    </row>
    <row r="10" spans="1:11" ht="12.75">
      <c r="A10" s="24"/>
      <c r="B10" s="25" t="s">
        <v>120</v>
      </c>
      <c r="C10" s="55">
        <v>100</v>
      </c>
      <c r="D10" s="44"/>
      <c r="E10" s="44">
        <v>30</v>
      </c>
      <c r="F10" s="44"/>
      <c r="G10" s="59">
        <f t="shared" si="0"/>
        <v>130</v>
      </c>
      <c r="H10" s="26"/>
      <c r="I10" s="1"/>
      <c r="K10" s="3"/>
    </row>
    <row r="11" spans="1:9" ht="12.75">
      <c r="A11" s="22"/>
      <c r="B11" s="25" t="s">
        <v>154</v>
      </c>
      <c r="C11" s="55">
        <v>80</v>
      </c>
      <c r="D11" s="44"/>
      <c r="E11" s="44">
        <v>20</v>
      </c>
      <c r="F11" s="44"/>
      <c r="G11" s="59">
        <f t="shared" si="0"/>
        <v>100</v>
      </c>
      <c r="H11" s="26"/>
      <c r="I11" s="1"/>
    </row>
    <row r="12" spans="1:9" ht="12.75">
      <c r="A12" s="22"/>
      <c r="B12" s="25" t="s">
        <v>165</v>
      </c>
      <c r="C12" s="55">
        <v>30</v>
      </c>
      <c r="D12" s="44"/>
      <c r="E12" s="44">
        <v>10</v>
      </c>
      <c r="F12" s="44"/>
      <c r="G12" s="59">
        <f t="shared" si="0"/>
        <v>40</v>
      </c>
      <c r="H12" s="26"/>
      <c r="I12" s="1"/>
    </row>
    <row r="13" spans="1:9" ht="12.75">
      <c r="A13" s="22"/>
      <c r="B13" s="25" t="s">
        <v>48</v>
      </c>
      <c r="C13" s="55">
        <v>30</v>
      </c>
      <c r="D13" s="44"/>
      <c r="E13" s="44">
        <v>10</v>
      </c>
      <c r="F13" s="44"/>
      <c r="G13" s="59">
        <f t="shared" si="0"/>
        <v>40</v>
      </c>
      <c r="H13" s="26"/>
      <c r="I13" s="1"/>
    </row>
    <row r="14" spans="1:9" ht="12.75">
      <c r="A14" s="22"/>
      <c r="B14" s="25" t="s">
        <v>122</v>
      </c>
      <c r="C14" s="55">
        <v>30</v>
      </c>
      <c r="D14" s="44"/>
      <c r="E14" s="44">
        <v>10</v>
      </c>
      <c r="F14" s="44"/>
      <c r="G14" s="59">
        <f t="shared" si="0"/>
        <v>40</v>
      </c>
      <c r="H14" s="26"/>
      <c r="I14" s="1"/>
    </row>
    <row r="15" spans="1:9" ht="12.75">
      <c r="A15" s="22"/>
      <c r="B15" s="25" t="s">
        <v>118</v>
      </c>
      <c r="C15" s="55">
        <v>15</v>
      </c>
      <c r="D15" s="44"/>
      <c r="E15" s="44">
        <v>5</v>
      </c>
      <c r="F15" s="44"/>
      <c r="G15" s="59">
        <f t="shared" si="0"/>
        <v>20</v>
      </c>
      <c r="H15" s="26"/>
      <c r="I15" s="1"/>
    </row>
    <row r="16" spans="1:9" ht="12.75">
      <c r="A16" s="22"/>
      <c r="B16" s="25" t="s">
        <v>119</v>
      </c>
      <c r="C16" s="55">
        <v>10</v>
      </c>
      <c r="D16" s="44"/>
      <c r="E16" s="44">
        <v>10</v>
      </c>
      <c r="F16" s="44"/>
      <c r="G16" s="59">
        <f t="shared" si="0"/>
        <v>20</v>
      </c>
      <c r="H16" s="26"/>
      <c r="I16" s="1"/>
    </row>
    <row r="17" spans="1:9" ht="12.75">
      <c r="A17" s="27"/>
      <c r="B17" s="28" t="s">
        <v>35</v>
      </c>
      <c r="C17" s="56">
        <f>SUM(C9:C16)</f>
        <v>295</v>
      </c>
      <c r="D17" s="37">
        <f>SUM(D9:D16)</f>
        <v>0</v>
      </c>
      <c r="E17" s="37">
        <f>SUM(E9:E16)</f>
        <v>95</v>
      </c>
      <c r="F17" s="37">
        <f>SUM(F9:F16)</f>
        <v>0</v>
      </c>
      <c r="G17" s="56">
        <f>SUM(G9:G16)</f>
        <v>390</v>
      </c>
      <c r="H17" s="29">
        <v>600</v>
      </c>
      <c r="I17" s="1"/>
    </row>
    <row r="18" spans="1:9" ht="12.75">
      <c r="A18" s="74"/>
      <c r="B18" s="33"/>
      <c r="C18" s="30"/>
      <c r="D18" s="30"/>
      <c r="E18" s="30"/>
      <c r="F18" s="30"/>
      <c r="G18" s="44"/>
      <c r="H18" s="34"/>
      <c r="I18" s="1"/>
    </row>
    <row r="19" spans="1:9" ht="12.75">
      <c r="A19" s="22"/>
      <c r="B19" s="50"/>
      <c r="C19" s="53"/>
      <c r="D19" s="51"/>
      <c r="E19" s="51"/>
      <c r="F19" s="51"/>
      <c r="G19" s="57"/>
      <c r="H19" s="21" t="s">
        <v>31</v>
      </c>
      <c r="I19" s="1"/>
    </row>
    <row r="20" spans="1:9" ht="12.75">
      <c r="A20" s="22" t="s">
        <v>47</v>
      </c>
      <c r="B20" s="23"/>
      <c r="C20" s="54"/>
      <c r="G20" s="58"/>
      <c r="H20" s="43">
        <v>2005</v>
      </c>
      <c r="I20" s="1"/>
    </row>
    <row r="21" spans="1:9" ht="12.75">
      <c r="A21" s="10"/>
      <c r="B21" s="25" t="s">
        <v>34</v>
      </c>
      <c r="C21" s="54"/>
      <c r="D21" s="36"/>
      <c r="E21" s="36"/>
      <c r="F21" s="36"/>
      <c r="G21" s="59">
        <f>SUM(C21:F21)</f>
        <v>0</v>
      </c>
      <c r="H21" s="26"/>
      <c r="I21" s="1"/>
    </row>
    <row r="22" spans="1:9" ht="12.75">
      <c r="A22" s="24"/>
      <c r="B22" s="25" t="s">
        <v>48</v>
      </c>
      <c r="C22" s="55">
        <v>3</v>
      </c>
      <c r="D22" s="44"/>
      <c r="E22" s="44"/>
      <c r="F22" s="44"/>
      <c r="G22" s="59">
        <f>SUM(C22:F22)</f>
        <v>3</v>
      </c>
      <c r="H22" s="26"/>
      <c r="I22" s="1"/>
    </row>
    <row r="23" spans="1:9" ht="12.75">
      <c r="A23" s="27"/>
      <c r="B23" s="28" t="s">
        <v>35</v>
      </c>
      <c r="C23" s="56">
        <f>SUM(C21:C22)</f>
        <v>3</v>
      </c>
      <c r="D23" s="37">
        <f>SUM(D21:D22)</f>
        <v>0</v>
      </c>
      <c r="E23" s="37">
        <f>SUM(E21:E22)</f>
        <v>0</v>
      </c>
      <c r="F23" s="37">
        <f>SUM(F21:F22)</f>
        <v>0</v>
      </c>
      <c r="G23" s="56">
        <f>SUM(G21:G22)</f>
        <v>3</v>
      </c>
      <c r="H23" s="29">
        <v>0</v>
      </c>
      <c r="I23" s="1"/>
    </row>
    <row r="24" spans="1:9" ht="12.75">
      <c r="A24" s="74"/>
      <c r="B24" s="33"/>
      <c r="C24" s="30"/>
      <c r="D24" s="30"/>
      <c r="E24" s="30"/>
      <c r="F24" s="30"/>
      <c r="G24" s="44"/>
      <c r="H24" s="34"/>
      <c r="I24" s="1"/>
    </row>
    <row r="25" spans="1:10" ht="12.75">
      <c r="A25" s="22"/>
      <c r="B25" s="50"/>
      <c r="C25" s="53"/>
      <c r="D25" s="51"/>
      <c r="E25" s="51"/>
      <c r="F25" s="51"/>
      <c r="G25" s="57"/>
      <c r="H25" s="21" t="s">
        <v>31</v>
      </c>
      <c r="I25" s="1"/>
      <c r="J25" s="11"/>
    </row>
    <row r="26" spans="1:10" ht="12.75">
      <c r="A26" s="22" t="s">
        <v>51</v>
      </c>
      <c r="B26" s="23"/>
      <c r="C26" s="54"/>
      <c r="G26" s="58"/>
      <c r="H26" s="43">
        <v>2005</v>
      </c>
      <c r="I26" s="1"/>
      <c r="J26" s="11"/>
    </row>
    <row r="27" spans="1:10" ht="12.75">
      <c r="A27" s="10"/>
      <c r="B27" s="25" t="s">
        <v>34</v>
      </c>
      <c r="C27" s="54"/>
      <c r="D27" s="36"/>
      <c r="E27" s="36"/>
      <c r="F27" s="36"/>
      <c r="G27" s="59">
        <f>SUM(C27:F27)</f>
        <v>0</v>
      </c>
      <c r="H27" s="26"/>
      <c r="I27" s="1"/>
      <c r="J27" s="11"/>
    </row>
    <row r="28" spans="1:10" ht="12.75">
      <c r="A28" s="10"/>
      <c r="B28" s="25" t="s">
        <v>21</v>
      </c>
      <c r="C28" s="54">
        <v>240</v>
      </c>
      <c r="D28" s="36"/>
      <c r="E28" s="36"/>
      <c r="F28" s="36"/>
      <c r="G28" s="59">
        <f>SUM(C28:F28)</f>
        <v>240</v>
      </c>
      <c r="H28" s="26"/>
      <c r="I28" s="1"/>
      <c r="J28" s="11"/>
    </row>
    <row r="29" spans="1:9" ht="12.75">
      <c r="A29" s="24"/>
      <c r="B29" s="25" t="s">
        <v>102</v>
      </c>
      <c r="C29" s="55">
        <v>72</v>
      </c>
      <c r="D29" s="44"/>
      <c r="E29" s="44"/>
      <c r="F29" s="44"/>
      <c r="G29" s="59">
        <f>SUM(C29:F29)</f>
        <v>72</v>
      </c>
      <c r="H29" s="26"/>
      <c r="I29" s="1"/>
    </row>
    <row r="30" spans="1:9" ht="12.75">
      <c r="A30" s="27"/>
      <c r="B30" s="28" t="s">
        <v>35</v>
      </c>
      <c r="C30" s="56">
        <f>SUM(C27:C29)</f>
        <v>312</v>
      </c>
      <c r="D30" s="37">
        <f>SUM(D27:D29)</f>
        <v>0</v>
      </c>
      <c r="E30" s="37">
        <f>SUM(E27:E29)</f>
        <v>0</v>
      </c>
      <c r="F30" s="37">
        <f>SUM(F27:F29)</f>
        <v>0</v>
      </c>
      <c r="G30" s="56">
        <f>SUM(G27:G29)</f>
        <v>312</v>
      </c>
      <c r="H30" s="29">
        <v>265</v>
      </c>
      <c r="I30" s="1"/>
    </row>
    <row r="31" spans="1:9" ht="12.75">
      <c r="A31" s="74"/>
      <c r="B31" s="33"/>
      <c r="C31" s="30"/>
      <c r="D31" s="30"/>
      <c r="E31" s="30"/>
      <c r="F31" s="30"/>
      <c r="G31" s="44"/>
      <c r="H31" s="34"/>
      <c r="I31" s="1"/>
    </row>
    <row r="32" spans="1:9" ht="12.75">
      <c r="A32" s="22"/>
      <c r="B32" s="50"/>
      <c r="C32" s="53"/>
      <c r="D32" s="51"/>
      <c r="E32" s="51"/>
      <c r="F32" s="51"/>
      <c r="G32" s="57"/>
      <c r="H32" s="21" t="s">
        <v>31</v>
      </c>
      <c r="I32" s="1"/>
    </row>
    <row r="33" spans="1:9" ht="12.75">
      <c r="A33" s="22" t="s">
        <v>15</v>
      </c>
      <c r="B33" s="23"/>
      <c r="C33" s="54"/>
      <c r="G33" s="58"/>
      <c r="H33" s="43">
        <v>2005</v>
      </c>
      <c r="I33" s="1"/>
    </row>
    <row r="34" spans="1:9" ht="12.75">
      <c r="A34" s="10"/>
      <c r="B34" s="25" t="s">
        <v>34</v>
      </c>
      <c r="C34" s="54"/>
      <c r="D34" s="36"/>
      <c r="E34" s="36"/>
      <c r="F34" s="36"/>
      <c r="G34" s="59">
        <f>SUM(C34:F34)</f>
        <v>0</v>
      </c>
      <c r="H34" s="26"/>
      <c r="I34" s="1"/>
    </row>
    <row r="35" spans="1:9" ht="12.75">
      <c r="A35" s="24"/>
      <c r="B35" s="25" t="s">
        <v>38</v>
      </c>
      <c r="C35" s="55">
        <v>45</v>
      </c>
      <c r="D35" s="44"/>
      <c r="E35" s="44"/>
      <c r="F35" s="44"/>
      <c r="G35" s="59">
        <f>SUM(C35:F35)</f>
        <v>45</v>
      </c>
      <c r="H35" s="26"/>
      <c r="I35" s="1"/>
    </row>
    <row r="36" spans="1:9" ht="12.75">
      <c r="A36" s="22"/>
      <c r="B36" s="25" t="s">
        <v>39</v>
      </c>
      <c r="C36" s="55">
        <v>10</v>
      </c>
      <c r="D36" s="44"/>
      <c r="E36" s="44"/>
      <c r="F36" s="44"/>
      <c r="G36" s="59">
        <f>SUM(C36:F36)</f>
        <v>10</v>
      </c>
      <c r="H36" s="26"/>
      <c r="I36" s="1"/>
    </row>
    <row r="37" spans="1:9" ht="12.75">
      <c r="A37" s="22"/>
      <c r="B37" s="25" t="s">
        <v>93</v>
      </c>
      <c r="C37" s="55">
        <v>5</v>
      </c>
      <c r="D37" s="44"/>
      <c r="E37" s="44"/>
      <c r="F37" s="44"/>
      <c r="G37" s="59">
        <f>SUM(C37:F37)</f>
        <v>5</v>
      </c>
      <c r="H37" s="26"/>
      <c r="I37" s="1"/>
    </row>
    <row r="38" spans="1:9" ht="12.75">
      <c r="A38" s="22"/>
      <c r="B38" s="25" t="s">
        <v>40</v>
      </c>
      <c r="C38" s="55">
        <v>230</v>
      </c>
      <c r="D38" s="44"/>
      <c r="E38" s="44"/>
      <c r="F38" s="44"/>
      <c r="G38" s="59">
        <f>SUM(C38:F38)</f>
        <v>230</v>
      </c>
      <c r="H38" s="26"/>
      <c r="I38" s="1"/>
    </row>
    <row r="39" spans="1:9" ht="12.75">
      <c r="A39" s="27"/>
      <c r="B39" s="28" t="s">
        <v>35</v>
      </c>
      <c r="C39" s="56">
        <f>SUM(C34:C38)</f>
        <v>290</v>
      </c>
      <c r="D39" s="37">
        <f>SUM(D34:D38)</f>
        <v>0</v>
      </c>
      <c r="E39" s="37">
        <f>SUM(E34:E38)</f>
        <v>0</v>
      </c>
      <c r="F39" s="37">
        <f>SUM(F34:F38)</f>
        <v>0</v>
      </c>
      <c r="G39" s="56">
        <f>SUM(G34:G38)</f>
        <v>290</v>
      </c>
      <c r="H39" s="29">
        <v>260</v>
      </c>
      <c r="I39" s="1"/>
    </row>
    <row r="40" spans="1:9" ht="12.75">
      <c r="A40" s="32"/>
      <c r="B40" s="33"/>
      <c r="C40" s="75"/>
      <c r="D40" s="75"/>
      <c r="E40" s="75"/>
      <c r="F40" s="75"/>
      <c r="G40" s="75"/>
      <c r="H40" s="31"/>
      <c r="I40" s="1"/>
    </row>
    <row r="41" spans="1:9" ht="15">
      <c r="A41" s="41" t="s">
        <v>166</v>
      </c>
      <c r="B41" s="33"/>
      <c r="C41" s="75"/>
      <c r="D41" s="75"/>
      <c r="E41" s="75"/>
      <c r="F41" s="75"/>
      <c r="G41" s="75"/>
      <c r="H41" s="31"/>
      <c r="I41" s="1"/>
    </row>
    <row r="42" spans="1:9" ht="12.75">
      <c r="A42" s="22"/>
      <c r="B42" s="50"/>
      <c r="C42" s="53"/>
      <c r="D42" s="51"/>
      <c r="E42" s="51"/>
      <c r="F42" s="51"/>
      <c r="G42" s="57"/>
      <c r="H42" s="21" t="s">
        <v>31</v>
      </c>
      <c r="I42" s="1"/>
    </row>
    <row r="43" spans="1:9" ht="12.75">
      <c r="A43" s="22" t="s">
        <v>167</v>
      </c>
      <c r="B43" s="23"/>
      <c r="C43" s="54"/>
      <c r="G43" s="58"/>
      <c r="H43" s="43">
        <v>2005</v>
      </c>
      <c r="I43" s="1"/>
    </row>
    <row r="44" spans="1:9" ht="12.75">
      <c r="A44" s="10"/>
      <c r="B44" s="25" t="s">
        <v>34</v>
      </c>
      <c r="C44" s="54">
        <v>2</v>
      </c>
      <c r="D44" s="36"/>
      <c r="E44" s="36"/>
      <c r="F44" s="36"/>
      <c r="G44" s="59">
        <f aca="true" t="shared" si="1" ref="G44:G52">SUM(C44:F44)</f>
        <v>2</v>
      </c>
      <c r="H44" s="26"/>
      <c r="I44" s="1"/>
    </row>
    <row r="45" spans="1:9" ht="12.75">
      <c r="A45" s="22"/>
      <c r="B45" s="25" t="s">
        <v>37</v>
      </c>
      <c r="C45" s="55">
        <v>424</v>
      </c>
      <c r="D45" s="44"/>
      <c r="E45" s="44"/>
      <c r="F45" s="44"/>
      <c r="G45" s="59">
        <f t="shared" si="1"/>
        <v>424</v>
      </c>
      <c r="H45" s="26"/>
      <c r="I45" s="1"/>
    </row>
    <row r="46" spans="1:9" ht="13.5" customHeight="1">
      <c r="A46" s="22"/>
      <c r="B46" s="25" t="s">
        <v>121</v>
      </c>
      <c r="C46" s="55">
        <v>7</v>
      </c>
      <c r="D46" s="44"/>
      <c r="E46" s="44"/>
      <c r="F46" s="44"/>
      <c r="G46" s="59">
        <f t="shared" si="1"/>
        <v>7</v>
      </c>
      <c r="H46" s="26"/>
      <c r="I46" s="1"/>
    </row>
    <row r="47" spans="1:9" ht="13.5" customHeight="1">
      <c r="A47" s="22"/>
      <c r="B47" s="25" t="s">
        <v>168</v>
      </c>
      <c r="C47" s="55">
        <v>10</v>
      </c>
      <c r="D47" s="44"/>
      <c r="E47" s="44"/>
      <c r="F47" s="44"/>
      <c r="G47" s="59">
        <f t="shared" si="1"/>
        <v>10</v>
      </c>
      <c r="H47" s="26"/>
      <c r="I47" s="1"/>
    </row>
    <row r="48" spans="1:9" ht="13.5" customHeight="1">
      <c r="A48" s="22"/>
      <c r="B48" s="25" t="s">
        <v>169</v>
      </c>
      <c r="C48" s="55"/>
      <c r="D48" s="44">
        <v>5</v>
      </c>
      <c r="E48" s="44"/>
      <c r="F48" s="44"/>
      <c r="G48" s="59">
        <f t="shared" si="1"/>
        <v>5</v>
      </c>
      <c r="H48" s="26"/>
      <c r="I48" s="1"/>
    </row>
    <row r="49" spans="1:9" ht="13.5" customHeight="1">
      <c r="A49" s="22"/>
      <c r="B49" s="25" t="s">
        <v>170</v>
      </c>
      <c r="C49" s="55"/>
      <c r="D49" s="44">
        <v>2</v>
      </c>
      <c r="E49" s="44"/>
      <c r="F49" s="44"/>
      <c r="G49" s="59">
        <f t="shared" si="1"/>
        <v>2</v>
      </c>
      <c r="H49" s="26"/>
      <c r="I49" s="1"/>
    </row>
    <row r="50" spans="1:9" ht="13.5" customHeight="1">
      <c r="A50" s="22"/>
      <c r="B50" s="25" t="s">
        <v>171</v>
      </c>
      <c r="C50" s="55"/>
      <c r="D50" s="44">
        <v>2</v>
      </c>
      <c r="E50" s="44"/>
      <c r="F50" s="44"/>
      <c r="G50" s="59">
        <f t="shared" si="1"/>
        <v>2</v>
      </c>
      <c r="H50" s="26"/>
      <c r="I50" s="1"/>
    </row>
    <row r="51" spans="1:9" ht="13.5" customHeight="1">
      <c r="A51" s="22"/>
      <c r="B51" s="25" t="s">
        <v>172</v>
      </c>
      <c r="C51" s="55"/>
      <c r="D51" s="44">
        <v>10</v>
      </c>
      <c r="E51" s="44"/>
      <c r="F51" s="44"/>
      <c r="G51" s="59">
        <f t="shared" si="1"/>
        <v>10</v>
      </c>
      <c r="H51" s="26"/>
      <c r="I51" s="1"/>
    </row>
    <row r="52" spans="1:9" ht="13.5" customHeight="1">
      <c r="A52" s="22"/>
      <c r="B52" s="25" t="s">
        <v>173</v>
      </c>
      <c r="C52" s="55"/>
      <c r="D52" s="44">
        <v>15</v>
      </c>
      <c r="E52" s="44"/>
      <c r="F52" s="44"/>
      <c r="G52" s="59">
        <f t="shared" si="1"/>
        <v>15</v>
      </c>
      <c r="H52" s="26"/>
      <c r="I52" s="1"/>
    </row>
    <row r="53" spans="1:9" ht="12.75">
      <c r="A53" s="27"/>
      <c r="B53" s="28" t="s">
        <v>35</v>
      </c>
      <c r="C53" s="56">
        <f>SUM(C44:C52)</f>
        <v>443</v>
      </c>
      <c r="D53" s="37">
        <f>SUM(D48:D52)</f>
        <v>34</v>
      </c>
      <c r="E53" s="37">
        <f>SUM(E48:E52)</f>
        <v>0</v>
      </c>
      <c r="F53" s="37">
        <f>SUM(F48:F52)</f>
        <v>0</v>
      </c>
      <c r="G53" s="60">
        <f>G44+G45+G46+G47+G48+G49+G50+G51+G52</f>
        <v>477</v>
      </c>
      <c r="H53" s="29">
        <v>422</v>
      </c>
      <c r="I53" s="1"/>
    </row>
    <row r="54" spans="1:9" ht="12.75">
      <c r="A54" s="74"/>
      <c r="B54" s="33"/>
      <c r="C54" s="30"/>
      <c r="D54" s="30"/>
      <c r="E54" s="30"/>
      <c r="F54" s="30"/>
      <c r="G54" s="44"/>
      <c r="H54" s="34"/>
      <c r="I54" s="1"/>
    </row>
    <row r="55" spans="1:9" ht="12.75">
      <c r="A55" s="22"/>
      <c r="B55" s="50"/>
      <c r="C55" s="53"/>
      <c r="D55" s="51"/>
      <c r="E55" s="51"/>
      <c r="F55" s="51"/>
      <c r="G55" s="57"/>
      <c r="H55" s="21" t="s">
        <v>31</v>
      </c>
      <c r="I55" s="1"/>
    </row>
    <row r="56" spans="1:10" ht="12.75">
      <c r="A56" s="22" t="s">
        <v>22</v>
      </c>
      <c r="B56" s="23"/>
      <c r="C56" s="54"/>
      <c r="G56" s="58"/>
      <c r="H56" s="43">
        <v>2005</v>
      </c>
      <c r="I56" s="1"/>
      <c r="J56" s="11"/>
    </row>
    <row r="57" spans="1:10" ht="12.75">
      <c r="A57" s="10"/>
      <c r="B57" s="25" t="s">
        <v>34</v>
      </c>
      <c r="C57" s="54">
        <v>5</v>
      </c>
      <c r="D57" s="36"/>
      <c r="E57" s="36"/>
      <c r="F57" s="36"/>
      <c r="G57" s="59">
        <f>SUM(C57:F57)</f>
        <v>5</v>
      </c>
      <c r="H57" s="26"/>
      <c r="I57" s="1"/>
      <c r="J57" s="11"/>
    </row>
    <row r="58" spans="1:10" ht="12.75">
      <c r="A58" s="24"/>
      <c r="B58" s="25" t="s">
        <v>7</v>
      </c>
      <c r="C58" s="55">
        <v>120</v>
      </c>
      <c r="D58" s="44"/>
      <c r="E58" s="44"/>
      <c r="F58" s="44"/>
      <c r="G58" s="59">
        <f>SUM(C58:F58)</f>
        <v>120</v>
      </c>
      <c r="H58" s="26"/>
      <c r="I58" s="1"/>
      <c r="J58" s="11"/>
    </row>
    <row r="59" spans="1:10" ht="12.75">
      <c r="A59" s="22"/>
      <c r="B59" s="25" t="s">
        <v>8</v>
      </c>
      <c r="C59" s="55"/>
      <c r="D59" s="44">
        <v>20</v>
      </c>
      <c r="E59" s="44"/>
      <c r="F59" s="44"/>
      <c r="G59" s="59">
        <f>SUM(C59:F59)</f>
        <v>20</v>
      </c>
      <c r="H59" s="26"/>
      <c r="I59" s="1"/>
      <c r="J59" s="11"/>
    </row>
    <row r="60" spans="1:10" ht="12.75">
      <c r="A60" s="22"/>
      <c r="B60" s="25" t="s">
        <v>103</v>
      </c>
      <c r="C60" s="55"/>
      <c r="D60" s="44">
        <v>30</v>
      </c>
      <c r="E60" s="44"/>
      <c r="F60" s="44"/>
      <c r="G60" s="59">
        <f>SUM(C60:F60)</f>
        <v>30</v>
      </c>
      <c r="H60" s="26"/>
      <c r="I60" s="1"/>
      <c r="J60" s="11"/>
    </row>
    <row r="61" spans="1:9" ht="12.75">
      <c r="A61" s="22"/>
      <c r="B61" s="25" t="s">
        <v>9</v>
      </c>
      <c r="C61" s="55"/>
      <c r="D61" s="44">
        <v>3</v>
      </c>
      <c r="E61" s="44"/>
      <c r="F61" s="44"/>
      <c r="G61" s="59">
        <f>SUM(C61:F61)</f>
        <v>3</v>
      </c>
      <c r="H61" s="26"/>
      <c r="I61" s="1"/>
    </row>
    <row r="62" spans="1:9" ht="12.75">
      <c r="A62" s="27"/>
      <c r="B62" s="28" t="s">
        <v>35</v>
      </c>
      <c r="C62" s="56">
        <f>SUM(C57:C61)</f>
        <v>125</v>
      </c>
      <c r="D62" s="37">
        <f>SUM(D57:D61)</f>
        <v>53</v>
      </c>
      <c r="E62" s="37">
        <f>SUM(E57:E61)</f>
        <v>0</v>
      </c>
      <c r="F62" s="37">
        <f>SUM(F57:F61)</f>
        <v>0</v>
      </c>
      <c r="G62" s="56">
        <f>SUM(G57:G61)</f>
        <v>178</v>
      </c>
      <c r="H62" s="29">
        <v>187</v>
      </c>
      <c r="I62" s="1"/>
    </row>
    <row r="63" spans="1:9" ht="12.75">
      <c r="A63" s="74"/>
      <c r="B63" s="33"/>
      <c r="C63" s="30"/>
      <c r="D63" s="30"/>
      <c r="E63" s="30"/>
      <c r="F63" s="30"/>
      <c r="G63" s="44"/>
      <c r="H63" s="34"/>
      <c r="I63" s="1"/>
    </row>
    <row r="64" spans="1:10" ht="12.75">
      <c r="A64" s="22"/>
      <c r="B64" s="50"/>
      <c r="C64" s="53"/>
      <c r="D64" s="51"/>
      <c r="E64" s="51"/>
      <c r="F64" s="51"/>
      <c r="G64" s="57"/>
      <c r="H64" s="21" t="s">
        <v>31</v>
      </c>
      <c r="I64" s="1"/>
      <c r="J64" s="9"/>
    </row>
    <row r="65" spans="1:10" ht="12.75">
      <c r="A65" s="22" t="s">
        <v>10</v>
      </c>
      <c r="B65" s="23"/>
      <c r="C65" s="54"/>
      <c r="G65" s="58"/>
      <c r="H65" s="43">
        <v>2005</v>
      </c>
      <c r="I65" s="1"/>
      <c r="J65" s="11"/>
    </row>
    <row r="66" spans="1:10" ht="12.75">
      <c r="A66" s="10"/>
      <c r="B66" s="25" t="s">
        <v>34</v>
      </c>
      <c r="C66" s="54"/>
      <c r="D66" s="36"/>
      <c r="E66" s="36"/>
      <c r="F66" s="36"/>
      <c r="G66" s="59">
        <f>SUM(C66:F66)</f>
        <v>0</v>
      </c>
      <c r="H66" s="26"/>
      <c r="I66" s="1"/>
      <c r="J66" s="11"/>
    </row>
    <row r="67" spans="1:10" ht="12.75">
      <c r="A67" s="10"/>
      <c r="B67" s="25" t="s">
        <v>174</v>
      </c>
      <c r="C67" s="54"/>
      <c r="D67" s="36">
        <v>5</v>
      </c>
      <c r="E67" s="36"/>
      <c r="F67" s="36"/>
      <c r="G67" s="59">
        <f>SUM(C67:F67)</f>
        <v>5</v>
      </c>
      <c r="H67" s="26"/>
      <c r="I67" s="1"/>
      <c r="J67" s="11"/>
    </row>
    <row r="68" spans="1:10" ht="12.75">
      <c r="A68" s="24"/>
      <c r="B68" s="25" t="s">
        <v>175</v>
      </c>
      <c r="C68" s="55"/>
      <c r="D68" s="44">
        <v>4</v>
      </c>
      <c r="E68" s="44"/>
      <c r="F68" s="44"/>
      <c r="G68" s="59">
        <f>SUM(C68:F68)</f>
        <v>4</v>
      </c>
      <c r="H68" s="26"/>
      <c r="I68" s="1"/>
      <c r="J68" s="11"/>
    </row>
    <row r="69" spans="1:10" ht="12.75">
      <c r="A69" s="24"/>
      <c r="B69" s="25" t="s">
        <v>176</v>
      </c>
      <c r="C69" s="55"/>
      <c r="D69" s="44">
        <v>7</v>
      </c>
      <c r="E69" s="44"/>
      <c r="F69" s="44"/>
      <c r="G69" s="59">
        <f>SUM(C69:F69)</f>
        <v>7</v>
      </c>
      <c r="H69" s="26"/>
      <c r="I69" s="1"/>
      <c r="J69" s="11"/>
    </row>
    <row r="70" spans="1:10" ht="12.75">
      <c r="A70" s="27"/>
      <c r="B70" s="28" t="s">
        <v>35</v>
      </c>
      <c r="C70" s="56">
        <f>SUM(C66:C69)</f>
        <v>0</v>
      </c>
      <c r="D70" s="37">
        <f>SUM(D66:D69)</f>
        <v>16</v>
      </c>
      <c r="E70" s="37">
        <f>SUM(E66:E69)</f>
        <v>0</v>
      </c>
      <c r="F70" s="37">
        <f>SUM(F66:F69)</f>
        <v>0</v>
      </c>
      <c r="G70" s="56">
        <f>SUM(G66:G69)</f>
        <v>16</v>
      </c>
      <c r="H70" s="29">
        <v>26</v>
      </c>
      <c r="I70" s="1"/>
      <c r="J70" s="11"/>
    </row>
    <row r="71" spans="1:9" ht="12.75">
      <c r="A71" s="74"/>
      <c r="B71" s="33"/>
      <c r="C71" s="30"/>
      <c r="D71" s="30"/>
      <c r="E71" s="30"/>
      <c r="F71" s="30"/>
      <c r="G71" s="44"/>
      <c r="H71" s="34"/>
      <c r="I71" s="1"/>
    </row>
    <row r="72" spans="1:9" ht="12.75">
      <c r="A72" s="22"/>
      <c r="B72" s="50"/>
      <c r="C72" s="53"/>
      <c r="D72" s="51"/>
      <c r="E72" s="51"/>
      <c r="F72" s="51"/>
      <c r="G72" s="57"/>
      <c r="H72" s="21" t="s">
        <v>31</v>
      </c>
      <c r="I72" s="1"/>
    </row>
    <row r="73" spans="1:9" ht="12.75">
      <c r="A73" s="22" t="s">
        <v>178</v>
      </c>
      <c r="B73" s="23"/>
      <c r="C73" s="54"/>
      <c r="G73" s="58"/>
      <c r="H73" s="43">
        <v>2005</v>
      </c>
      <c r="I73" s="1"/>
    </row>
    <row r="74" spans="1:9" ht="12.75">
      <c r="A74" s="10"/>
      <c r="B74" s="8" t="s">
        <v>34</v>
      </c>
      <c r="C74" s="54">
        <v>2</v>
      </c>
      <c r="D74" s="36"/>
      <c r="E74" s="36"/>
      <c r="F74" s="36"/>
      <c r="G74" s="59">
        <f>SUM(C74:F74)</f>
        <v>2</v>
      </c>
      <c r="H74" s="26"/>
      <c r="I74" s="1"/>
    </row>
    <row r="75" spans="1:9" ht="12.75">
      <c r="A75" s="22"/>
      <c r="B75" s="11" t="s">
        <v>177</v>
      </c>
      <c r="C75" s="55">
        <v>1545</v>
      </c>
      <c r="D75" s="44"/>
      <c r="E75" s="44"/>
      <c r="F75" s="44"/>
      <c r="G75" s="59">
        <f>SUM(C75:F75)</f>
        <v>1545</v>
      </c>
      <c r="H75" s="26"/>
      <c r="I75" s="1"/>
    </row>
    <row r="76" spans="1:9" ht="12.75">
      <c r="A76" s="27"/>
      <c r="B76" s="28" t="s">
        <v>35</v>
      </c>
      <c r="C76" s="56">
        <f>SUM(C74:C75)</f>
        <v>1547</v>
      </c>
      <c r="D76" s="37">
        <f>SUM(D72:D75)</f>
        <v>0</v>
      </c>
      <c r="E76" s="37">
        <f>SUM(E72:E75)</f>
        <v>0</v>
      </c>
      <c r="F76" s="37">
        <f>SUM(F72:F75)</f>
        <v>0</v>
      </c>
      <c r="G76" s="60">
        <f>G74+G75</f>
        <v>1547</v>
      </c>
      <c r="H76" s="29">
        <v>1467</v>
      </c>
      <c r="I76" s="1"/>
    </row>
    <row r="77" spans="1:9" ht="12.75">
      <c r="A77" s="74"/>
      <c r="B77" s="33"/>
      <c r="C77" s="30"/>
      <c r="D77" s="30"/>
      <c r="E77" s="30"/>
      <c r="F77" s="30"/>
      <c r="G77" s="44"/>
      <c r="H77" s="34"/>
      <c r="I77" s="1"/>
    </row>
    <row r="78" spans="1:9" ht="12">
      <c r="A78" s="22"/>
      <c r="B78" s="50"/>
      <c r="C78" s="53"/>
      <c r="D78" s="51"/>
      <c r="E78" s="51"/>
      <c r="F78" s="51"/>
      <c r="G78" s="57"/>
      <c r="H78" s="21" t="s">
        <v>31</v>
      </c>
      <c r="I78" s="1"/>
    </row>
    <row r="79" spans="1:9" ht="12">
      <c r="A79" s="22" t="s">
        <v>180</v>
      </c>
      <c r="B79" s="23"/>
      <c r="C79" s="54"/>
      <c r="G79" s="58"/>
      <c r="H79" s="43">
        <v>2005</v>
      </c>
      <c r="I79" s="1"/>
    </row>
    <row r="80" spans="1:9" ht="12">
      <c r="A80" s="10"/>
      <c r="B80" s="25" t="s">
        <v>181</v>
      </c>
      <c r="C80" s="54"/>
      <c r="D80" s="36">
        <v>25</v>
      </c>
      <c r="E80" s="36"/>
      <c r="F80" s="36"/>
      <c r="G80" s="59">
        <f>SUM(C80:F80)</f>
        <v>25</v>
      </c>
      <c r="H80" s="26"/>
      <c r="I80" s="1"/>
    </row>
    <row r="81" spans="1:9" ht="12">
      <c r="A81" s="24"/>
      <c r="B81" s="25" t="s">
        <v>182</v>
      </c>
      <c r="C81" s="55"/>
      <c r="D81" s="44">
        <v>175</v>
      </c>
      <c r="E81" s="44"/>
      <c r="F81" s="44"/>
      <c r="G81" s="59">
        <f>SUM(C81:F81)</f>
        <v>175</v>
      </c>
      <c r="H81" s="26"/>
      <c r="I81" s="1"/>
    </row>
    <row r="82" spans="1:9" ht="12">
      <c r="A82" s="27"/>
      <c r="B82" s="28" t="s">
        <v>35</v>
      </c>
      <c r="C82" s="56">
        <f>SUM(C80:C81)</f>
        <v>0</v>
      </c>
      <c r="D82" s="37">
        <f>SUM(D80:D81)</f>
        <v>200</v>
      </c>
      <c r="E82" s="37">
        <f>SUM(E80:E81)</f>
        <v>0</v>
      </c>
      <c r="F82" s="37">
        <f>SUM(F80:F81)</f>
        <v>0</v>
      </c>
      <c r="G82" s="56">
        <f>SUM(G80:G81)</f>
        <v>200</v>
      </c>
      <c r="H82" s="29">
        <v>225</v>
      </c>
      <c r="I82" s="1"/>
    </row>
    <row r="83" spans="1:9" ht="12">
      <c r="A83" s="74"/>
      <c r="B83" s="33"/>
      <c r="C83" s="30"/>
      <c r="D83" s="30"/>
      <c r="E83" s="30"/>
      <c r="F83" s="30"/>
      <c r="G83" s="44"/>
      <c r="H83" s="34"/>
      <c r="I83" s="1"/>
    </row>
    <row r="84" spans="1:9" ht="15.75" customHeight="1">
      <c r="A84" s="22"/>
      <c r="B84" s="50"/>
      <c r="C84" s="53"/>
      <c r="D84" s="51"/>
      <c r="E84" s="51"/>
      <c r="F84" s="51"/>
      <c r="G84" s="57"/>
      <c r="H84" s="21" t="s">
        <v>31</v>
      </c>
      <c r="I84" s="1"/>
    </row>
    <row r="85" spans="1:9" ht="12">
      <c r="A85" s="22" t="s">
        <v>183</v>
      </c>
      <c r="B85" s="23"/>
      <c r="C85" s="54"/>
      <c r="G85" s="58"/>
      <c r="H85" s="43">
        <v>2005</v>
      </c>
      <c r="I85" s="1"/>
    </row>
    <row r="86" spans="1:9" ht="12">
      <c r="A86" s="10"/>
      <c r="B86" s="25" t="s">
        <v>34</v>
      </c>
      <c r="C86" s="54"/>
      <c r="D86" s="36"/>
      <c r="E86" s="36"/>
      <c r="F86" s="36"/>
      <c r="G86" s="59">
        <f aca="true" t="shared" si="2" ref="G86:G93">SUM(C86:F86)</f>
        <v>0</v>
      </c>
      <c r="H86" s="26"/>
      <c r="I86" s="1"/>
    </row>
    <row r="87" spans="1:9" ht="12">
      <c r="A87" s="22"/>
      <c r="B87" s="25" t="s">
        <v>155</v>
      </c>
      <c r="C87" s="55">
        <v>115</v>
      </c>
      <c r="D87" s="44"/>
      <c r="E87" s="44"/>
      <c r="F87" s="44"/>
      <c r="G87" s="59">
        <f t="shared" si="2"/>
        <v>115</v>
      </c>
      <c r="H87" s="26"/>
      <c r="I87" s="1"/>
    </row>
    <row r="88" spans="1:9" ht="12">
      <c r="A88" s="22"/>
      <c r="B88" s="25" t="s">
        <v>184</v>
      </c>
      <c r="C88" s="55">
        <v>155</v>
      </c>
      <c r="D88" s="44"/>
      <c r="E88" s="44"/>
      <c r="F88" s="44"/>
      <c r="G88" s="59">
        <f t="shared" si="2"/>
        <v>155</v>
      </c>
      <c r="H88" s="26"/>
      <c r="I88" s="1"/>
    </row>
    <row r="89" spans="1:9" ht="12">
      <c r="A89" s="22"/>
      <c r="B89" s="25" t="s">
        <v>185</v>
      </c>
      <c r="C89" s="55">
        <v>40</v>
      </c>
      <c r="D89" s="44"/>
      <c r="E89" s="44"/>
      <c r="F89" s="44"/>
      <c r="G89" s="59">
        <f t="shared" si="2"/>
        <v>40</v>
      </c>
      <c r="H89" s="26"/>
      <c r="I89" s="1"/>
    </row>
    <row r="90" spans="1:9" ht="12">
      <c r="A90" s="22"/>
      <c r="B90" s="25" t="s">
        <v>186</v>
      </c>
      <c r="C90" s="55">
        <v>20</v>
      </c>
      <c r="D90" s="44"/>
      <c r="E90" s="44"/>
      <c r="F90" s="44"/>
      <c r="G90" s="59">
        <f t="shared" si="2"/>
        <v>20</v>
      </c>
      <c r="H90" s="26"/>
      <c r="I90" s="1"/>
    </row>
    <row r="91" spans="1:9" ht="12">
      <c r="A91" s="22"/>
      <c r="B91" s="25" t="s">
        <v>156</v>
      </c>
      <c r="C91" s="55">
        <v>200</v>
      </c>
      <c r="D91" s="44"/>
      <c r="E91" s="44"/>
      <c r="F91" s="44"/>
      <c r="G91" s="59">
        <f t="shared" si="2"/>
        <v>200</v>
      </c>
      <c r="H91" s="26"/>
      <c r="I91" s="1"/>
    </row>
    <row r="92" spans="1:9" ht="12">
      <c r="A92" s="22"/>
      <c r="B92" s="25" t="s">
        <v>187</v>
      </c>
      <c r="C92" s="55">
        <v>20</v>
      </c>
      <c r="D92" s="44"/>
      <c r="E92" s="44"/>
      <c r="F92" s="44"/>
      <c r="G92" s="59">
        <f t="shared" si="2"/>
        <v>20</v>
      </c>
      <c r="H92" s="26"/>
      <c r="I92" s="1"/>
    </row>
    <row r="93" spans="1:9" ht="12">
      <c r="A93" s="22"/>
      <c r="B93" s="25" t="s">
        <v>119</v>
      </c>
      <c r="C93" s="55">
        <v>50</v>
      </c>
      <c r="D93" s="44"/>
      <c r="E93" s="44"/>
      <c r="F93" s="44"/>
      <c r="G93" s="59">
        <f t="shared" si="2"/>
        <v>50</v>
      </c>
      <c r="H93" s="26"/>
      <c r="I93" s="1"/>
    </row>
    <row r="94" spans="1:9" ht="12">
      <c r="A94" s="27"/>
      <c r="B94" s="28" t="s">
        <v>35</v>
      </c>
      <c r="C94" s="56">
        <f>SUM(C86:C93)</f>
        <v>600</v>
      </c>
      <c r="D94" s="37">
        <f>SUM(D91:D93)</f>
        <v>0</v>
      </c>
      <c r="E94" s="37">
        <f>SUM(E91:E93)</f>
        <v>0</v>
      </c>
      <c r="F94" s="37">
        <f>SUM(F91:F93)</f>
        <v>0</v>
      </c>
      <c r="G94" s="60">
        <f>SUM(G86:G93)</f>
        <v>600</v>
      </c>
      <c r="H94" s="29">
        <v>860</v>
      </c>
      <c r="I94" s="1"/>
    </row>
    <row r="95" spans="1:9" ht="12">
      <c r="A95" s="32"/>
      <c r="B95" s="33"/>
      <c r="C95" s="30"/>
      <c r="D95" s="30"/>
      <c r="E95" s="30"/>
      <c r="F95" s="30"/>
      <c r="G95" s="44"/>
      <c r="H95" s="34"/>
      <c r="I95" s="1"/>
    </row>
    <row r="96" spans="1:9" ht="15.75">
      <c r="A96" s="41" t="s">
        <v>188</v>
      </c>
      <c r="B96" s="33"/>
      <c r="C96" s="30"/>
      <c r="D96" s="30"/>
      <c r="E96" s="30"/>
      <c r="F96" s="30"/>
      <c r="G96" s="44"/>
      <c r="H96" s="34"/>
      <c r="I96" s="1"/>
    </row>
    <row r="97" spans="1:9" ht="12">
      <c r="A97" s="22"/>
      <c r="B97" s="50"/>
      <c r="C97" s="53"/>
      <c r="D97" s="51"/>
      <c r="E97" s="51"/>
      <c r="F97" s="51"/>
      <c r="G97" s="57"/>
      <c r="H97" s="21" t="s">
        <v>31</v>
      </c>
      <c r="I97" s="1"/>
    </row>
    <row r="98" spans="1:9" ht="12">
      <c r="A98" s="22" t="s">
        <v>45</v>
      </c>
      <c r="B98" s="23"/>
      <c r="C98" s="54"/>
      <c r="G98" s="58"/>
      <c r="H98" s="43">
        <v>2005</v>
      </c>
      <c r="I98" s="1"/>
    </row>
    <row r="99" spans="1:9" ht="12">
      <c r="A99" s="10"/>
      <c r="B99" s="25" t="s">
        <v>49</v>
      </c>
      <c r="C99" s="54">
        <v>20</v>
      </c>
      <c r="D99" s="36"/>
      <c r="E99" s="36"/>
      <c r="F99" s="36"/>
      <c r="G99" s="59">
        <f>SUM(C99:F99)</f>
        <v>20</v>
      </c>
      <c r="H99" s="26"/>
      <c r="I99" s="1"/>
    </row>
    <row r="100" spans="1:9" ht="12">
      <c r="A100" s="10"/>
      <c r="B100" s="25" t="s">
        <v>130</v>
      </c>
      <c r="C100" s="54">
        <v>20</v>
      </c>
      <c r="D100" s="36"/>
      <c r="E100" s="36"/>
      <c r="F100" s="36"/>
      <c r="G100" s="59">
        <f>SUM(C100:F100)</f>
        <v>20</v>
      </c>
      <c r="H100" s="26"/>
      <c r="I100" s="1"/>
    </row>
    <row r="101" spans="1:9" ht="12">
      <c r="A101" s="24"/>
      <c r="B101" s="25" t="s">
        <v>46</v>
      </c>
      <c r="C101" s="55">
        <v>25</v>
      </c>
      <c r="D101" s="44"/>
      <c r="E101" s="44"/>
      <c r="F101" s="44"/>
      <c r="G101" s="59">
        <f>SUM(C101:F101)</f>
        <v>25</v>
      </c>
      <c r="H101" s="26"/>
      <c r="I101" s="1"/>
    </row>
    <row r="102" spans="1:9" ht="12">
      <c r="A102" s="24"/>
      <c r="B102" s="25" t="s">
        <v>189</v>
      </c>
      <c r="C102" s="55">
        <v>20</v>
      </c>
      <c r="D102" s="44"/>
      <c r="E102" s="44"/>
      <c r="F102" s="44"/>
      <c r="G102" s="59">
        <f>SUM(C102:F102)</f>
        <v>20</v>
      </c>
      <c r="H102" s="26"/>
      <c r="I102" s="1"/>
    </row>
    <row r="103" spans="1:9" ht="12">
      <c r="A103" s="27"/>
      <c r="B103" s="28" t="s">
        <v>35</v>
      </c>
      <c r="C103" s="56">
        <f>SUM(C99:C102)</f>
        <v>85</v>
      </c>
      <c r="D103" s="37">
        <f>SUM(D99:D102)</f>
        <v>0</v>
      </c>
      <c r="E103" s="37">
        <f>SUM(E99:E102)</f>
        <v>0</v>
      </c>
      <c r="F103" s="37">
        <f>SUM(F99:F102)</f>
        <v>0</v>
      </c>
      <c r="G103" s="56">
        <f>SUM(G99:G102)</f>
        <v>85</v>
      </c>
      <c r="H103" s="29">
        <v>65</v>
      </c>
      <c r="I103" s="1"/>
    </row>
    <row r="104" spans="1:9" ht="12">
      <c r="A104" s="74"/>
      <c r="B104" s="33"/>
      <c r="C104" s="30"/>
      <c r="D104" s="30"/>
      <c r="E104" s="30"/>
      <c r="F104" s="30"/>
      <c r="G104" s="44"/>
      <c r="H104" s="34"/>
      <c r="I104" s="1"/>
    </row>
    <row r="105" spans="1:9" ht="12">
      <c r="A105" s="22"/>
      <c r="B105" s="50"/>
      <c r="C105" s="53"/>
      <c r="D105" s="51"/>
      <c r="E105" s="51"/>
      <c r="F105" s="51"/>
      <c r="G105" s="57"/>
      <c r="H105" s="21" t="s">
        <v>31</v>
      </c>
      <c r="I105" s="1"/>
    </row>
    <row r="106" spans="1:9" ht="12" customHeight="1">
      <c r="A106" s="22" t="s">
        <v>41</v>
      </c>
      <c r="B106" s="23"/>
      <c r="C106" s="54"/>
      <c r="G106" s="58"/>
      <c r="H106" s="43">
        <v>2005</v>
      </c>
      <c r="I106" s="1"/>
    </row>
    <row r="107" spans="1:9" ht="12" customHeight="1">
      <c r="A107" s="22"/>
      <c r="B107" s="23" t="s">
        <v>34</v>
      </c>
      <c r="C107" s="54"/>
      <c r="G107" s="58"/>
      <c r="H107" s="43"/>
      <c r="I107" s="1"/>
    </row>
    <row r="108" spans="1:9" ht="12">
      <c r="A108" s="10"/>
      <c r="B108" s="25" t="s">
        <v>16</v>
      </c>
      <c r="C108" s="54">
        <v>4</v>
      </c>
      <c r="D108" s="36"/>
      <c r="E108" s="36"/>
      <c r="F108" s="36"/>
      <c r="G108" s="59">
        <f>SUM(C108:F108)</f>
        <v>4</v>
      </c>
      <c r="H108" s="26"/>
      <c r="I108" s="1"/>
    </row>
    <row r="109" spans="1:9" ht="12">
      <c r="A109" s="24"/>
      <c r="B109" s="25" t="s">
        <v>4</v>
      </c>
      <c r="C109" s="55">
        <v>50</v>
      </c>
      <c r="D109" s="44"/>
      <c r="E109" s="44"/>
      <c r="F109" s="44"/>
      <c r="G109" s="59">
        <f>SUM(C109:F109)</f>
        <v>50</v>
      </c>
      <c r="H109" s="26"/>
      <c r="I109" s="1"/>
    </row>
    <row r="110" spans="1:9" ht="12">
      <c r="A110" s="27"/>
      <c r="B110" s="28" t="s">
        <v>35</v>
      </c>
      <c r="C110" s="56">
        <f>SUM(C108:C109)</f>
        <v>54</v>
      </c>
      <c r="D110" s="37">
        <f>SUM(D108:D109)</f>
        <v>0</v>
      </c>
      <c r="E110" s="37">
        <f>SUM(E108:E109)</f>
        <v>0</v>
      </c>
      <c r="F110" s="37">
        <f>SUM(F108:F109)</f>
        <v>0</v>
      </c>
      <c r="G110" s="56">
        <f>SUM(G108:G109)</f>
        <v>54</v>
      </c>
      <c r="H110" s="29">
        <v>14</v>
      </c>
      <c r="I110" s="1"/>
    </row>
    <row r="111" spans="1:9" ht="12">
      <c r="A111" s="74"/>
      <c r="B111" s="33"/>
      <c r="C111" s="30"/>
      <c r="D111" s="30"/>
      <c r="E111" s="30"/>
      <c r="F111" s="30"/>
      <c r="G111" s="44"/>
      <c r="H111" s="34"/>
      <c r="I111" s="1"/>
    </row>
    <row r="112" spans="1:9" ht="12">
      <c r="A112" s="22"/>
      <c r="B112" s="50"/>
      <c r="C112" s="53"/>
      <c r="D112" s="51"/>
      <c r="E112" s="51"/>
      <c r="F112" s="51"/>
      <c r="G112" s="57"/>
      <c r="H112" s="21" t="s">
        <v>31</v>
      </c>
      <c r="I112" s="1"/>
    </row>
    <row r="113" spans="1:9" ht="12">
      <c r="A113" s="22" t="s">
        <v>42</v>
      </c>
      <c r="B113" s="23"/>
      <c r="C113" s="54"/>
      <c r="G113" s="58"/>
      <c r="H113" s="43">
        <v>2005</v>
      </c>
      <c r="I113" s="1"/>
    </row>
    <row r="114" spans="1:9" ht="12">
      <c r="A114" s="10"/>
      <c r="B114" s="25" t="s">
        <v>34</v>
      </c>
      <c r="C114" s="54"/>
      <c r="D114" s="36"/>
      <c r="E114" s="36"/>
      <c r="F114" s="36"/>
      <c r="G114" s="59">
        <f aca="true" t="shared" si="3" ref="G114:G126">SUM(C114:F114)</f>
        <v>0</v>
      </c>
      <c r="H114" s="26"/>
      <c r="I114" s="1"/>
    </row>
    <row r="115" spans="1:9" ht="12">
      <c r="A115" s="10"/>
      <c r="B115" s="25" t="s">
        <v>94</v>
      </c>
      <c r="C115" s="54"/>
      <c r="D115" s="36">
        <v>3</v>
      </c>
      <c r="E115" s="36"/>
      <c r="F115" s="36"/>
      <c r="G115" s="59">
        <f t="shared" si="3"/>
        <v>3</v>
      </c>
      <c r="H115" s="26"/>
      <c r="I115" s="1"/>
    </row>
    <row r="116" spans="1:9" ht="12">
      <c r="A116" s="10"/>
      <c r="B116" s="25" t="s">
        <v>5</v>
      </c>
      <c r="C116" s="54"/>
      <c r="D116" s="36">
        <v>8</v>
      </c>
      <c r="E116" s="36"/>
      <c r="F116" s="36"/>
      <c r="G116" s="59">
        <f t="shared" si="3"/>
        <v>8</v>
      </c>
      <c r="H116" s="26"/>
      <c r="I116" s="1"/>
    </row>
    <row r="117" spans="1:9" ht="12">
      <c r="A117" s="10"/>
      <c r="B117" s="25" t="s">
        <v>6</v>
      </c>
      <c r="C117" s="54"/>
      <c r="D117" s="36">
        <v>4</v>
      </c>
      <c r="E117" s="36"/>
      <c r="F117" s="36"/>
      <c r="G117" s="59">
        <f t="shared" si="3"/>
        <v>4</v>
      </c>
      <c r="H117" s="26"/>
      <c r="I117" s="1"/>
    </row>
    <row r="118" spans="1:9" ht="12">
      <c r="A118" s="22"/>
      <c r="B118" s="25" t="s">
        <v>123</v>
      </c>
      <c r="C118" s="55"/>
      <c r="D118" s="44">
        <v>73</v>
      </c>
      <c r="E118" s="44"/>
      <c r="F118" s="44"/>
      <c r="G118" s="59">
        <f t="shared" si="3"/>
        <v>73</v>
      </c>
      <c r="H118" s="26"/>
      <c r="I118" s="1"/>
    </row>
    <row r="119" spans="1:9" ht="12">
      <c r="A119" s="22"/>
      <c r="B119" s="25" t="s">
        <v>128</v>
      </c>
      <c r="C119" s="55"/>
      <c r="D119" s="44">
        <v>4</v>
      </c>
      <c r="E119" s="44"/>
      <c r="F119" s="44"/>
      <c r="G119" s="59">
        <f t="shared" si="3"/>
        <v>4</v>
      </c>
      <c r="H119" s="26"/>
      <c r="I119" s="1"/>
    </row>
    <row r="120" spans="1:9" ht="12">
      <c r="A120" s="22"/>
      <c r="B120" s="25" t="s">
        <v>124</v>
      </c>
      <c r="C120" s="55"/>
      <c r="D120" s="44">
        <v>6</v>
      </c>
      <c r="E120" s="44"/>
      <c r="F120" s="44"/>
      <c r="G120" s="59">
        <f t="shared" si="3"/>
        <v>6</v>
      </c>
      <c r="H120" s="26"/>
      <c r="I120" s="1"/>
    </row>
    <row r="121" spans="1:9" ht="12">
      <c r="A121" s="22"/>
      <c r="B121" s="25" t="s">
        <v>191</v>
      </c>
      <c r="C121" s="55"/>
      <c r="D121" s="44">
        <v>18</v>
      </c>
      <c r="E121" s="44"/>
      <c r="F121" s="44"/>
      <c r="G121" s="59">
        <f>SUM(C121:F121)</f>
        <v>18</v>
      </c>
      <c r="H121" s="26"/>
      <c r="I121" s="1"/>
    </row>
    <row r="122" spans="1:9" ht="12">
      <c r="A122" s="22"/>
      <c r="B122" s="25" t="s">
        <v>129</v>
      </c>
      <c r="C122" s="55"/>
      <c r="D122" s="44"/>
      <c r="E122" s="44"/>
      <c r="F122" s="44"/>
      <c r="G122" s="59">
        <f>SUM(C122:F122)</f>
        <v>0</v>
      </c>
      <c r="H122" s="26"/>
      <c r="I122" s="1"/>
    </row>
    <row r="123" spans="1:9" ht="12">
      <c r="A123" s="22"/>
      <c r="B123" s="25" t="s">
        <v>125</v>
      </c>
      <c r="C123" s="55"/>
      <c r="D123" s="44">
        <v>36</v>
      </c>
      <c r="E123" s="44"/>
      <c r="F123" s="44"/>
      <c r="G123" s="59">
        <f t="shared" si="3"/>
        <v>36</v>
      </c>
      <c r="H123" s="26"/>
      <c r="I123" s="1"/>
    </row>
    <row r="124" spans="1:9" ht="12">
      <c r="A124" s="22"/>
      <c r="B124" s="25" t="s">
        <v>126</v>
      </c>
      <c r="C124" s="55"/>
      <c r="D124" s="44">
        <v>8</v>
      </c>
      <c r="E124" s="44"/>
      <c r="F124" s="44"/>
      <c r="G124" s="59">
        <f t="shared" si="3"/>
        <v>8</v>
      </c>
      <c r="H124" s="26"/>
      <c r="I124" s="1"/>
    </row>
    <row r="125" spans="1:9" ht="12">
      <c r="A125" s="22"/>
      <c r="B125" s="25" t="s">
        <v>127</v>
      </c>
      <c r="C125" s="55"/>
      <c r="D125" s="44">
        <v>6</v>
      </c>
      <c r="E125" s="44"/>
      <c r="F125" s="44"/>
      <c r="G125" s="59">
        <f t="shared" si="3"/>
        <v>6</v>
      </c>
      <c r="H125" s="26"/>
      <c r="I125" s="1"/>
    </row>
    <row r="126" spans="1:9" ht="12">
      <c r="A126" s="22"/>
      <c r="B126" s="25" t="s">
        <v>190</v>
      </c>
      <c r="C126" s="55"/>
      <c r="D126" s="44">
        <v>18</v>
      </c>
      <c r="E126" s="44"/>
      <c r="F126" s="44"/>
      <c r="G126" s="59">
        <f t="shared" si="3"/>
        <v>18</v>
      </c>
      <c r="H126" s="26"/>
      <c r="I126" s="1"/>
    </row>
    <row r="127" spans="1:9" ht="12">
      <c r="A127" s="27"/>
      <c r="B127" s="28" t="s">
        <v>35</v>
      </c>
      <c r="C127" s="56">
        <f>SUM(C114:C126)</f>
        <v>0</v>
      </c>
      <c r="D127" s="37">
        <f>D115+D116+D117+D118+D119+D120+D123+D124+D125+D122+D126+D121</f>
        <v>184</v>
      </c>
      <c r="E127" s="37">
        <f>SUM(E123:E126)</f>
        <v>0</v>
      </c>
      <c r="F127" s="37">
        <f>SUM(F123:F126)</f>
        <v>0</v>
      </c>
      <c r="G127" s="60">
        <f>G114+G115+G116+G117+G118+G119+G120+G123+G124+G125+G122+G126+G121</f>
        <v>184</v>
      </c>
      <c r="H127" s="29">
        <v>536</v>
      </c>
      <c r="I127" s="1"/>
    </row>
    <row r="128" spans="1:9" ht="12">
      <c r="A128" s="74"/>
      <c r="B128" s="33"/>
      <c r="C128" s="30"/>
      <c r="D128" s="30"/>
      <c r="E128" s="30"/>
      <c r="F128" s="30"/>
      <c r="G128" s="44"/>
      <c r="H128" s="34"/>
      <c r="I128" s="1"/>
    </row>
    <row r="129" spans="1:9" ht="12">
      <c r="A129" s="22"/>
      <c r="B129" s="50"/>
      <c r="C129" s="53"/>
      <c r="D129" s="51"/>
      <c r="E129" s="51"/>
      <c r="F129" s="51"/>
      <c r="G129" s="57"/>
      <c r="H129" s="21" t="s">
        <v>31</v>
      </c>
      <c r="I129" s="1"/>
    </row>
    <row r="130" spans="1:9" ht="12">
      <c r="A130" s="22" t="s">
        <v>43</v>
      </c>
      <c r="B130" s="23"/>
      <c r="C130" s="54"/>
      <c r="G130" s="58"/>
      <c r="H130" s="43">
        <v>2005</v>
      </c>
      <c r="I130" s="1"/>
    </row>
    <row r="131" spans="1:9" ht="12">
      <c r="A131" s="10"/>
      <c r="B131" s="25" t="s">
        <v>34</v>
      </c>
      <c r="C131" s="54"/>
      <c r="D131" s="36"/>
      <c r="E131" s="36"/>
      <c r="F131" s="36"/>
      <c r="G131" s="59">
        <f aca="true" t="shared" si="4" ref="G131:G138">SUM(C131:F131)</f>
        <v>0</v>
      </c>
      <c r="H131" s="26"/>
      <c r="I131" s="1"/>
    </row>
    <row r="132" spans="1:9" ht="12">
      <c r="A132" s="22"/>
      <c r="B132" s="25" t="s">
        <v>194</v>
      </c>
      <c r="C132" s="55"/>
      <c r="D132" s="44">
        <v>30</v>
      </c>
      <c r="E132" s="44"/>
      <c r="F132" s="44"/>
      <c r="G132" s="59">
        <f t="shared" si="4"/>
        <v>30</v>
      </c>
      <c r="H132" s="26"/>
      <c r="I132" s="1"/>
    </row>
    <row r="133" spans="1:9" ht="12">
      <c r="A133" s="22"/>
      <c r="B133" s="25" t="s">
        <v>112</v>
      </c>
      <c r="C133" s="55"/>
      <c r="D133" s="44">
        <v>20</v>
      </c>
      <c r="E133" s="44"/>
      <c r="F133" s="44"/>
      <c r="G133" s="59">
        <f t="shared" si="4"/>
        <v>20</v>
      </c>
      <c r="H133" s="26"/>
      <c r="I133" s="1"/>
    </row>
    <row r="134" spans="1:9" ht="12">
      <c r="A134" s="22"/>
      <c r="B134" s="25" t="s">
        <v>195</v>
      </c>
      <c r="C134" s="55"/>
      <c r="D134" s="44">
        <v>20</v>
      </c>
      <c r="E134" s="44"/>
      <c r="F134" s="44"/>
      <c r="G134" s="59">
        <f t="shared" si="4"/>
        <v>20</v>
      </c>
      <c r="H134" s="26"/>
      <c r="I134" s="1"/>
    </row>
    <row r="135" spans="1:9" ht="12">
      <c r="A135" s="22"/>
      <c r="B135" s="25" t="s">
        <v>192</v>
      </c>
      <c r="C135" s="55"/>
      <c r="D135" s="44">
        <v>25</v>
      </c>
      <c r="E135" s="44"/>
      <c r="F135" s="44"/>
      <c r="G135" s="59">
        <f t="shared" si="4"/>
        <v>25</v>
      </c>
      <c r="H135" s="26"/>
      <c r="I135" s="1"/>
    </row>
    <row r="136" spans="1:9" ht="12">
      <c r="A136" s="22"/>
      <c r="B136" s="25" t="s">
        <v>95</v>
      </c>
      <c r="C136" s="55"/>
      <c r="D136" s="44">
        <v>20</v>
      </c>
      <c r="E136" s="44"/>
      <c r="F136" s="44"/>
      <c r="G136" s="59">
        <f t="shared" si="4"/>
        <v>20</v>
      </c>
      <c r="H136" s="26"/>
      <c r="I136" s="1"/>
    </row>
    <row r="137" spans="1:9" ht="12">
      <c r="A137" s="22"/>
      <c r="B137" s="25" t="s">
        <v>44</v>
      </c>
      <c r="C137" s="55"/>
      <c r="D137" s="44">
        <v>10</v>
      </c>
      <c r="E137" s="44"/>
      <c r="F137" s="44"/>
      <c r="G137" s="59">
        <f t="shared" si="4"/>
        <v>10</v>
      </c>
      <c r="H137" s="26"/>
      <c r="I137" s="1"/>
    </row>
    <row r="138" spans="1:9" ht="12">
      <c r="A138" s="22"/>
      <c r="B138" s="25" t="s">
        <v>193</v>
      </c>
      <c r="C138" s="55"/>
      <c r="D138" s="44">
        <v>30</v>
      </c>
      <c r="E138" s="44"/>
      <c r="F138" s="44"/>
      <c r="G138" s="59">
        <f t="shared" si="4"/>
        <v>30</v>
      </c>
      <c r="H138" s="26"/>
      <c r="I138" s="1"/>
    </row>
    <row r="139" spans="1:9" ht="12">
      <c r="A139" s="27"/>
      <c r="B139" s="28" t="s">
        <v>35</v>
      </c>
      <c r="C139" s="56">
        <f>SUM(C131:C138)</f>
        <v>0</v>
      </c>
      <c r="D139" s="37">
        <f>SUM(D131:D138)</f>
        <v>155</v>
      </c>
      <c r="E139" s="37">
        <f>SUM(E136:E138)</f>
        <v>0</v>
      </c>
      <c r="F139" s="37">
        <f>SUM(F136:F138)</f>
        <v>0</v>
      </c>
      <c r="G139" s="60">
        <f>SUM(G131:G138)</f>
        <v>155</v>
      </c>
      <c r="H139" s="29">
        <v>110</v>
      </c>
      <c r="I139" s="1"/>
    </row>
    <row r="140" spans="1:9" ht="12">
      <c r="A140" s="74"/>
      <c r="B140" s="33"/>
      <c r="C140" s="30"/>
      <c r="D140" s="30"/>
      <c r="E140" s="30"/>
      <c r="F140" s="30"/>
      <c r="G140" s="44"/>
      <c r="H140" s="34"/>
      <c r="I140" s="1"/>
    </row>
    <row r="141" spans="1:9" ht="12">
      <c r="A141" s="22"/>
      <c r="B141" s="50"/>
      <c r="C141" s="53"/>
      <c r="D141" s="51"/>
      <c r="E141" s="51"/>
      <c r="F141" s="51"/>
      <c r="G141" s="57"/>
      <c r="H141" s="21" t="s">
        <v>31</v>
      </c>
      <c r="I141" s="1"/>
    </row>
    <row r="142" spans="1:9" ht="12">
      <c r="A142" s="22" t="s">
        <v>112</v>
      </c>
      <c r="B142" s="23"/>
      <c r="C142" s="54"/>
      <c r="G142" s="58"/>
      <c r="H142" s="43">
        <v>2005</v>
      </c>
      <c r="I142" s="1"/>
    </row>
    <row r="143" spans="1:10" ht="12">
      <c r="A143" s="10"/>
      <c r="B143" s="25" t="s">
        <v>34</v>
      </c>
      <c r="C143" s="54"/>
      <c r="D143" s="36"/>
      <c r="E143" s="36"/>
      <c r="F143" s="36"/>
      <c r="G143" s="59">
        <f aca="true" t="shared" si="5" ref="G143:G158">SUM(C143:F143)</f>
        <v>0</v>
      </c>
      <c r="H143" s="26"/>
      <c r="I143" s="1"/>
      <c r="J143" s="7"/>
    </row>
    <row r="144" spans="1:10" ht="12">
      <c r="A144" s="10"/>
      <c r="B144" s="25" t="s">
        <v>96</v>
      </c>
      <c r="C144" s="54"/>
      <c r="D144" s="36"/>
      <c r="E144" s="36"/>
      <c r="F144" s="36"/>
      <c r="G144" s="59">
        <f t="shared" si="5"/>
        <v>0</v>
      </c>
      <c r="H144" s="26"/>
      <c r="I144" s="1"/>
      <c r="J144" s="7"/>
    </row>
    <row r="145" spans="1:10" ht="12">
      <c r="A145" s="10"/>
      <c r="B145" s="25" t="s">
        <v>97</v>
      </c>
      <c r="C145" s="54"/>
      <c r="D145" s="36"/>
      <c r="E145" s="36"/>
      <c r="F145" s="36"/>
      <c r="G145" s="59">
        <f t="shared" si="5"/>
        <v>0</v>
      </c>
      <c r="H145" s="26"/>
      <c r="I145" s="1"/>
      <c r="J145" s="7"/>
    </row>
    <row r="146" spans="1:10" ht="12">
      <c r="A146" s="10"/>
      <c r="B146" s="25" t="s">
        <v>131</v>
      </c>
      <c r="C146" s="54"/>
      <c r="D146" s="36">
        <v>5</v>
      </c>
      <c r="E146" s="36">
        <v>5</v>
      </c>
      <c r="F146" s="36"/>
      <c r="G146" s="59">
        <f t="shared" si="5"/>
        <v>10</v>
      </c>
      <c r="H146" s="26"/>
      <c r="I146" s="1"/>
      <c r="J146" s="7"/>
    </row>
    <row r="147" spans="1:10" ht="12">
      <c r="A147" s="10"/>
      <c r="B147" s="25" t="s">
        <v>24</v>
      </c>
      <c r="C147" s="54"/>
      <c r="D147" s="36"/>
      <c r="E147" s="36"/>
      <c r="F147" s="36"/>
      <c r="G147" s="59">
        <f t="shared" si="5"/>
        <v>0</v>
      </c>
      <c r="H147" s="26"/>
      <c r="I147" s="1"/>
      <c r="J147" s="7"/>
    </row>
    <row r="148" spans="1:10" ht="12">
      <c r="A148" s="10"/>
      <c r="B148" s="25" t="s">
        <v>91</v>
      </c>
      <c r="C148" s="54"/>
      <c r="D148" s="36"/>
      <c r="E148" s="36"/>
      <c r="F148" s="36"/>
      <c r="G148" s="59">
        <f t="shared" si="5"/>
        <v>0</v>
      </c>
      <c r="H148" s="26"/>
      <c r="I148" s="1"/>
      <c r="J148" s="7"/>
    </row>
    <row r="149" spans="1:10" ht="12">
      <c r="A149" s="10"/>
      <c r="B149" s="25" t="s">
        <v>17</v>
      </c>
      <c r="C149" s="54"/>
      <c r="D149" s="36">
        <v>25</v>
      </c>
      <c r="E149" s="36"/>
      <c r="F149" s="36"/>
      <c r="G149" s="59">
        <f t="shared" si="5"/>
        <v>25</v>
      </c>
      <c r="H149" s="26"/>
      <c r="I149" s="1"/>
      <c r="J149" s="7"/>
    </row>
    <row r="150" spans="1:10" ht="12">
      <c r="A150" s="10"/>
      <c r="B150" s="25" t="s">
        <v>98</v>
      </c>
      <c r="C150" s="54"/>
      <c r="D150" s="36">
        <v>2</v>
      </c>
      <c r="E150" s="36"/>
      <c r="F150" s="36"/>
      <c r="G150" s="59">
        <f t="shared" si="5"/>
        <v>2</v>
      </c>
      <c r="H150" s="26"/>
      <c r="I150" s="1"/>
      <c r="J150" s="7"/>
    </row>
    <row r="151" spans="1:10" ht="12">
      <c r="A151" s="10"/>
      <c r="B151" s="25" t="s">
        <v>99</v>
      </c>
      <c r="C151" s="54"/>
      <c r="D151" s="36">
        <v>2</v>
      </c>
      <c r="E151" s="36">
        <v>3</v>
      </c>
      <c r="F151" s="36"/>
      <c r="G151" s="59">
        <f t="shared" si="5"/>
        <v>5</v>
      </c>
      <c r="H151" s="26"/>
      <c r="I151" s="1"/>
      <c r="J151" s="7"/>
    </row>
    <row r="152" spans="1:10" ht="12">
      <c r="A152" s="10"/>
      <c r="B152" s="25" t="s">
        <v>199</v>
      </c>
      <c r="C152" s="54"/>
      <c r="D152" s="36">
        <v>2</v>
      </c>
      <c r="E152" s="36"/>
      <c r="F152" s="36"/>
      <c r="G152" s="59">
        <f t="shared" si="5"/>
        <v>2</v>
      </c>
      <c r="H152" s="26"/>
      <c r="I152" s="1"/>
      <c r="J152" s="7"/>
    </row>
    <row r="153" spans="1:10" ht="12">
      <c r="A153" s="10"/>
      <c r="B153" s="25" t="s">
        <v>86</v>
      </c>
      <c r="C153" s="54"/>
      <c r="D153" s="36">
        <v>10</v>
      </c>
      <c r="E153" s="36"/>
      <c r="F153" s="36"/>
      <c r="G153" s="59">
        <f t="shared" si="5"/>
        <v>10</v>
      </c>
      <c r="H153" s="26"/>
      <c r="I153" s="1"/>
      <c r="J153" s="11"/>
    </row>
    <row r="154" spans="1:10" ht="12">
      <c r="A154" s="22"/>
      <c r="B154" s="25" t="s">
        <v>132</v>
      </c>
      <c r="C154" s="55"/>
      <c r="D154" s="44">
        <v>5</v>
      </c>
      <c r="E154" s="44">
        <v>5</v>
      </c>
      <c r="F154" s="44"/>
      <c r="G154" s="59">
        <f t="shared" si="5"/>
        <v>10</v>
      </c>
      <c r="H154" s="26"/>
      <c r="I154" s="1"/>
      <c r="J154" s="11">
        <f>D159-206</f>
        <v>-13</v>
      </c>
    </row>
    <row r="155" spans="1:10" ht="12">
      <c r="A155" s="22"/>
      <c r="B155" s="25" t="s">
        <v>25</v>
      </c>
      <c r="C155" s="55"/>
      <c r="D155" s="44">
        <v>65</v>
      </c>
      <c r="E155" s="44"/>
      <c r="F155" s="44"/>
      <c r="G155" s="59">
        <f t="shared" si="5"/>
        <v>65</v>
      </c>
      <c r="H155" s="26"/>
      <c r="I155" s="1"/>
      <c r="J155" s="11"/>
    </row>
    <row r="156" spans="1:10" ht="12">
      <c r="A156" s="22"/>
      <c r="B156" s="25" t="s">
        <v>133</v>
      </c>
      <c r="C156" s="55"/>
      <c r="D156" s="44">
        <v>12</v>
      </c>
      <c r="E156" s="44"/>
      <c r="F156" s="44"/>
      <c r="G156" s="59">
        <f t="shared" si="5"/>
        <v>12</v>
      </c>
      <c r="H156" s="26"/>
      <c r="I156" s="1"/>
      <c r="J156" s="11"/>
    </row>
    <row r="157" spans="1:10" ht="12">
      <c r="A157" s="22"/>
      <c r="B157" s="25" t="s">
        <v>134</v>
      </c>
      <c r="C157" s="55"/>
      <c r="D157" s="44">
        <v>15</v>
      </c>
      <c r="E157" s="44"/>
      <c r="F157" s="44"/>
      <c r="G157" s="59">
        <f t="shared" si="5"/>
        <v>15</v>
      </c>
      <c r="H157" s="26"/>
      <c r="I157" s="1"/>
      <c r="J157" s="11"/>
    </row>
    <row r="158" spans="1:10" ht="12">
      <c r="A158" s="22"/>
      <c r="B158" s="25" t="s">
        <v>197</v>
      </c>
      <c r="C158" s="55"/>
      <c r="D158" s="44">
        <v>50</v>
      </c>
      <c r="E158" s="44"/>
      <c r="F158" s="44"/>
      <c r="G158" s="59">
        <f t="shared" si="5"/>
        <v>50</v>
      </c>
      <c r="H158" s="26"/>
      <c r="I158" s="1"/>
      <c r="J158" s="11"/>
    </row>
    <row r="159" spans="1:10" ht="12">
      <c r="A159" s="27"/>
      <c r="B159" s="28" t="s">
        <v>35</v>
      </c>
      <c r="C159" s="56">
        <f>SUM(C143:C158)</f>
        <v>0</v>
      </c>
      <c r="D159" s="37">
        <f>SUM(D143:D158)</f>
        <v>193</v>
      </c>
      <c r="E159" s="37">
        <f>E151+E152+E153+E154+E155+E156+E158</f>
        <v>8</v>
      </c>
      <c r="F159" s="37">
        <f>F151+F152+F153+F154+F155+F156+F158</f>
        <v>0</v>
      </c>
      <c r="G159" s="60">
        <f>SUM(G143:G158)</f>
        <v>206</v>
      </c>
      <c r="H159" s="29">
        <v>173</v>
      </c>
      <c r="I159" s="1"/>
      <c r="J159" s="11"/>
    </row>
    <row r="160" spans="1:10" ht="12">
      <c r="A160" s="74"/>
      <c r="B160" s="33"/>
      <c r="C160" s="30"/>
      <c r="D160" s="30"/>
      <c r="E160" s="30"/>
      <c r="F160" s="30"/>
      <c r="G160" s="44"/>
      <c r="H160" s="34"/>
      <c r="I160" s="1"/>
      <c r="J160" s="11"/>
    </row>
    <row r="161" spans="1:9" ht="12.75" customHeight="1">
      <c r="A161" s="22"/>
      <c r="B161" s="50"/>
      <c r="C161" s="53"/>
      <c r="D161" s="51"/>
      <c r="E161" s="51"/>
      <c r="F161" s="51"/>
      <c r="G161" s="57"/>
      <c r="H161" s="21" t="s">
        <v>31</v>
      </c>
      <c r="I161" s="1"/>
    </row>
    <row r="162" spans="1:10" ht="12">
      <c r="A162" s="22" t="s">
        <v>3</v>
      </c>
      <c r="B162" s="23"/>
      <c r="C162" s="54"/>
      <c r="G162" s="58"/>
      <c r="H162" s="43">
        <v>2005</v>
      </c>
      <c r="I162" s="1"/>
      <c r="J162" s="7"/>
    </row>
    <row r="163" spans="1:10" ht="12">
      <c r="A163" s="10"/>
      <c r="B163" s="25" t="s">
        <v>34</v>
      </c>
      <c r="C163" s="54"/>
      <c r="D163" s="36"/>
      <c r="E163" s="36"/>
      <c r="F163" s="36"/>
      <c r="G163" s="59">
        <f>SUM(C163:F163)</f>
        <v>0</v>
      </c>
      <c r="H163" s="26"/>
      <c r="I163" s="9"/>
      <c r="J163" s="7"/>
    </row>
    <row r="164" spans="1:10" ht="12">
      <c r="A164" s="10"/>
      <c r="B164" s="25" t="s">
        <v>23</v>
      </c>
      <c r="C164" s="54">
        <v>40</v>
      </c>
      <c r="D164" s="36"/>
      <c r="E164" s="36"/>
      <c r="F164" s="36"/>
      <c r="G164" s="59">
        <f>SUM(C164:F164)</f>
        <v>40</v>
      </c>
      <c r="H164" s="26"/>
      <c r="I164" s="11"/>
      <c r="J164" s="7"/>
    </row>
    <row r="165" spans="1:10" ht="12">
      <c r="A165" s="24"/>
      <c r="B165" s="25" t="s">
        <v>36</v>
      </c>
      <c r="C165" s="55">
        <v>15</v>
      </c>
      <c r="D165" s="44"/>
      <c r="E165" s="44"/>
      <c r="F165" s="44"/>
      <c r="G165" s="59">
        <f>SUM(C165:F165)</f>
        <v>15</v>
      </c>
      <c r="H165" s="26"/>
      <c r="I165" s="11"/>
      <c r="J165" s="11"/>
    </row>
    <row r="166" spans="1:10" ht="12">
      <c r="A166" s="27"/>
      <c r="B166" s="28" t="s">
        <v>35</v>
      </c>
      <c r="C166" s="56">
        <f>SUM(C163:C165)</f>
        <v>55</v>
      </c>
      <c r="D166" s="37">
        <f>SUM(D163:D165)</f>
        <v>0</v>
      </c>
      <c r="E166" s="37">
        <f>SUM(E163:E165)</f>
        <v>0</v>
      </c>
      <c r="F166" s="37">
        <f>SUM(F163:F165)</f>
        <v>0</v>
      </c>
      <c r="G166" s="56">
        <f>SUM(G163:G165)</f>
        <v>55</v>
      </c>
      <c r="H166" s="29">
        <v>56</v>
      </c>
      <c r="I166" s="11"/>
      <c r="J166" s="11"/>
    </row>
    <row r="167" spans="1:10" ht="12">
      <c r="A167" s="32"/>
      <c r="B167" s="33"/>
      <c r="C167" s="30"/>
      <c r="D167" s="30"/>
      <c r="E167" s="30"/>
      <c r="F167" s="30"/>
      <c r="G167" s="44"/>
      <c r="H167" s="34"/>
      <c r="I167" s="11"/>
      <c r="J167" s="11"/>
    </row>
    <row r="168" spans="1:10" ht="15.75">
      <c r="A168" s="41" t="s">
        <v>200</v>
      </c>
      <c r="B168" s="33"/>
      <c r="C168" s="30"/>
      <c r="D168" s="30"/>
      <c r="E168" s="30"/>
      <c r="F168" s="30"/>
      <c r="G168" s="44"/>
      <c r="H168" s="34"/>
      <c r="I168" s="11"/>
      <c r="J168" s="11"/>
    </row>
    <row r="169" spans="1:10" ht="12">
      <c r="A169" s="22"/>
      <c r="B169" s="50"/>
      <c r="C169" s="53"/>
      <c r="D169" s="51"/>
      <c r="E169" s="51"/>
      <c r="F169" s="51"/>
      <c r="G169" s="57"/>
      <c r="H169" s="21" t="s">
        <v>31</v>
      </c>
      <c r="I169" s="11"/>
      <c r="J169" s="11"/>
    </row>
    <row r="170" spans="1:10" ht="12">
      <c r="A170" s="22" t="s">
        <v>61</v>
      </c>
      <c r="B170" s="23"/>
      <c r="C170" s="54"/>
      <c r="G170" s="58"/>
      <c r="H170" s="43">
        <v>2005</v>
      </c>
      <c r="I170" s="11"/>
      <c r="J170" s="11"/>
    </row>
    <row r="171" spans="1:10" ht="12">
      <c r="A171" s="10"/>
      <c r="B171" s="25" t="s">
        <v>34</v>
      </c>
      <c r="C171" s="54"/>
      <c r="D171" s="36"/>
      <c r="E171" s="36"/>
      <c r="F171" s="36"/>
      <c r="G171" s="59">
        <f aca="true" t="shared" si="6" ref="G171:G176">SUM(C171:F171)</f>
        <v>0</v>
      </c>
      <c r="H171" s="26"/>
      <c r="I171" s="11"/>
      <c r="J171" s="8"/>
    </row>
    <row r="172" spans="1:10" ht="12">
      <c r="A172" s="22"/>
      <c r="B172" s="25" t="s">
        <v>62</v>
      </c>
      <c r="C172" s="55">
        <v>5</v>
      </c>
      <c r="D172" s="44"/>
      <c r="E172" s="44"/>
      <c r="F172" s="44"/>
      <c r="G172" s="59">
        <f t="shared" si="6"/>
        <v>5</v>
      </c>
      <c r="H172" s="26"/>
      <c r="I172" s="11"/>
      <c r="J172" s="11"/>
    </row>
    <row r="173" spans="1:10" ht="12">
      <c r="A173" s="22"/>
      <c r="B173" s="25" t="s">
        <v>317</v>
      </c>
      <c r="C173" s="55">
        <v>55</v>
      </c>
      <c r="D173" s="44"/>
      <c r="E173" s="44"/>
      <c r="F173" s="44"/>
      <c r="G173" s="59">
        <f t="shared" si="6"/>
        <v>55</v>
      </c>
      <c r="H173" s="26"/>
      <c r="I173" s="11"/>
      <c r="J173" s="11"/>
    </row>
    <row r="174" spans="1:10" ht="12">
      <c r="A174" s="22"/>
      <c r="B174" s="25" t="s">
        <v>110</v>
      </c>
      <c r="C174" s="55">
        <v>50</v>
      </c>
      <c r="D174" s="44"/>
      <c r="E174" s="44"/>
      <c r="F174" s="44"/>
      <c r="G174" s="59">
        <f t="shared" si="6"/>
        <v>50</v>
      </c>
      <c r="H174" s="26"/>
      <c r="I174" s="11"/>
      <c r="J174" s="11"/>
    </row>
    <row r="175" spans="1:10" ht="12">
      <c r="A175" s="22"/>
      <c r="B175" s="25" t="s">
        <v>63</v>
      </c>
      <c r="C175" s="55">
        <v>20</v>
      </c>
      <c r="D175" s="44"/>
      <c r="E175" s="44"/>
      <c r="F175" s="44"/>
      <c r="G175" s="59">
        <f t="shared" si="6"/>
        <v>20</v>
      </c>
      <c r="H175" s="26"/>
      <c r="I175" s="11"/>
      <c r="J175" s="11"/>
    </row>
    <row r="176" spans="1:10" ht="12">
      <c r="A176" s="22"/>
      <c r="B176" s="25" t="s">
        <v>318</v>
      </c>
      <c r="C176" s="55">
        <v>70</v>
      </c>
      <c r="D176" s="44"/>
      <c r="E176" s="44"/>
      <c r="F176" s="44"/>
      <c r="G176" s="59">
        <f t="shared" si="6"/>
        <v>70</v>
      </c>
      <c r="H176" s="26"/>
      <c r="I176" s="11"/>
      <c r="J176" s="11"/>
    </row>
    <row r="177" spans="1:10" ht="12">
      <c r="A177" s="27"/>
      <c r="B177" s="28" t="s">
        <v>35</v>
      </c>
      <c r="C177" s="56">
        <f>SUM(C171:C176)</f>
        <v>200</v>
      </c>
      <c r="D177" s="37">
        <f>SUM(D171:D176)</f>
        <v>0</v>
      </c>
      <c r="E177" s="37">
        <f>SUM(E171:E176)</f>
        <v>0</v>
      </c>
      <c r="F177" s="37">
        <f>SUM(F171:F176)</f>
        <v>0</v>
      </c>
      <c r="G177" s="60">
        <f>SUM(G171:G176)</f>
        <v>200</v>
      </c>
      <c r="H177" s="29">
        <v>105</v>
      </c>
      <c r="I177" s="11"/>
      <c r="J177" s="11"/>
    </row>
    <row r="178" spans="1:10" ht="12">
      <c r="A178" s="74"/>
      <c r="B178" s="33"/>
      <c r="C178" s="30"/>
      <c r="D178" s="30"/>
      <c r="E178" s="30"/>
      <c r="F178" s="30"/>
      <c r="G178" s="44"/>
      <c r="H178" s="34"/>
      <c r="I178" s="11"/>
      <c r="J178" s="11"/>
    </row>
    <row r="179" spans="1:10" ht="12">
      <c r="A179" s="22"/>
      <c r="B179" s="50"/>
      <c r="C179" s="53"/>
      <c r="D179" s="51"/>
      <c r="E179" s="51"/>
      <c r="F179" s="51"/>
      <c r="G179" s="57"/>
      <c r="H179" s="21" t="s">
        <v>31</v>
      </c>
      <c r="I179" s="11"/>
      <c r="J179" s="11"/>
    </row>
    <row r="180" spans="1:10" ht="12">
      <c r="A180" s="22" t="s">
        <v>68</v>
      </c>
      <c r="B180" s="23"/>
      <c r="C180" s="54"/>
      <c r="G180" s="58"/>
      <c r="H180" s="43">
        <v>2005</v>
      </c>
      <c r="I180" s="11"/>
      <c r="J180" s="11"/>
    </row>
    <row r="181" spans="1:10" ht="12">
      <c r="A181" s="10"/>
      <c r="B181" s="25" t="s">
        <v>34</v>
      </c>
      <c r="C181" s="54"/>
      <c r="D181" s="36"/>
      <c r="E181" s="36"/>
      <c r="F181" s="36"/>
      <c r="G181" s="59">
        <f>SUM(C181:F181)</f>
        <v>0</v>
      </c>
      <c r="H181" s="26"/>
      <c r="I181" s="11"/>
      <c r="J181" s="11"/>
    </row>
    <row r="182" spans="1:10" ht="12">
      <c r="A182" s="10"/>
      <c r="B182" s="25" t="s">
        <v>201</v>
      </c>
      <c r="C182" s="54">
        <v>5</v>
      </c>
      <c r="D182" s="36"/>
      <c r="E182" s="36"/>
      <c r="F182" s="36"/>
      <c r="G182" s="59">
        <f>SUM(C182:F182)</f>
        <v>5</v>
      </c>
      <c r="H182" s="26"/>
      <c r="I182" s="11"/>
      <c r="J182" s="11"/>
    </row>
    <row r="183" spans="1:10" ht="12">
      <c r="A183" s="27"/>
      <c r="B183" s="28" t="s">
        <v>35</v>
      </c>
      <c r="C183" s="56">
        <f>SUM(C181:C182)</f>
        <v>5</v>
      </c>
      <c r="D183" s="37">
        <f>SUM(D181:D182)</f>
        <v>0</v>
      </c>
      <c r="E183" s="37">
        <f>SUM(E181:E182)</f>
        <v>0</v>
      </c>
      <c r="F183" s="37">
        <f>SUM(F181:F182)</f>
        <v>0</v>
      </c>
      <c r="G183" s="56">
        <f>SUM(G181:G182)</f>
        <v>5</v>
      </c>
      <c r="H183" s="29">
        <v>5</v>
      </c>
      <c r="I183" s="11"/>
      <c r="J183" s="11"/>
    </row>
    <row r="184" spans="1:10" ht="12">
      <c r="A184" s="74"/>
      <c r="B184" s="33"/>
      <c r="C184" s="30"/>
      <c r="D184" s="30"/>
      <c r="E184" s="30"/>
      <c r="F184" s="30"/>
      <c r="G184" s="44"/>
      <c r="H184" s="34"/>
      <c r="I184" s="11"/>
      <c r="J184" s="11"/>
    </row>
    <row r="185" spans="1:10" ht="12">
      <c r="A185" s="22"/>
      <c r="B185" s="50"/>
      <c r="C185" s="53"/>
      <c r="D185" s="51"/>
      <c r="E185" s="51"/>
      <c r="F185" s="51"/>
      <c r="G185" s="57"/>
      <c r="H185" s="21" t="s">
        <v>31</v>
      </c>
      <c r="I185" s="11"/>
      <c r="J185" s="11"/>
    </row>
    <row r="186" spans="1:10" ht="12">
      <c r="A186" s="22" t="s">
        <v>49</v>
      </c>
      <c r="B186" s="23"/>
      <c r="C186" s="54"/>
      <c r="G186" s="58"/>
      <c r="H186" s="43">
        <v>2005</v>
      </c>
      <c r="I186" s="11"/>
      <c r="J186" s="11"/>
    </row>
    <row r="187" spans="1:10" ht="12">
      <c r="A187" s="10"/>
      <c r="B187" s="25" t="s">
        <v>34</v>
      </c>
      <c r="C187" s="54"/>
      <c r="D187" s="36"/>
      <c r="E187" s="36"/>
      <c r="F187" s="36"/>
      <c r="G187" s="59">
        <f>SUM(C187:F187)</f>
        <v>0</v>
      </c>
      <c r="H187" s="26"/>
      <c r="I187" s="11"/>
      <c r="J187" s="11"/>
    </row>
    <row r="188" spans="1:10" ht="12">
      <c r="A188" s="10"/>
      <c r="B188" s="25" t="s">
        <v>50</v>
      </c>
      <c r="C188" s="54"/>
      <c r="D188" s="36">
        <v>20</v>
      </c>
      <c r="E188" s="36"/>
      <c r="F188" s="36"/>
      <c r="G188" s="59">
        <f>SUM(C188:F188)</f>
        <v>20</v>
      </c>
      <c r="H188" s="26"/>
      <c r="I188" s="11"/>
      <c r="J188" s="11"/>
    </row>
    <row r="189" spans="1:10" ht="12">
      <c r="A189" s="27"/>
      <c r="B189" s="28" t="s">
        <v>35</v>
      </c>
      <c r="C189" s="56">
        <f>SUM(C187:C188)</f>
        <v>0</v>
      </c>
      <c r="D189" s="37">
        <f>SUM(D187:D188)</f>
        <v>20</v>
      </c>
      <c r="E189" s="37">
        <f>SUM(E187:E188)</f>
        <v>0</v>
      </c>
      <c r="F189" s="37">
        <f>SUM(F187:F188)</f>
        <v>0</v>
      </c>
      <c r="G189" s="56">
        <f>SUM(G187:G188)</f>
        <v>20</v>
      </c>
      <c r="H189" s="29">
        <v>35</v>
      </c>
      <c r="I189" s="11"/>
      <c r="J189" s="11"/>
    </row>
    <row r="190" spans="1:10" ht="12">
      <c r="A190" s="74"/>
      <c r="B190" s="33"/>
      <c r="C190" s="30"/>
      <c r="D190" s="30"/>
      <c r="E190" s="30"/>
      <c r="F190" s="30"/>
      <c r="G190" s="44"/>
      <c r="H190" s="34"/>
      <c r="I190" s="11"/>
      <c r="J190" s="11"/>
    </row>
    <row r="191" spans="1:10" ht="12">
      <c r="A191" s="22"/>
      <c r="B191" s="50"/>
      <c r="C191" s="53"/>
      <c r="D191" s="51"/>
      <c r="E191" s="51"/>
      <c r="F191" s="51"/>
      <c r="G191" s="57"/>
      <c r="H191" s="21" t="s">
        <v>31</v>
      </c>
      <c r="I191" s="11"/>
      <c r="J191" s="11"/>
    </row>
    <row r="192" spans="1:10" ht="12">
      <c r="A192" s="22" t="s">
        <v>65</v>
      </c>
      <c r="B192" s="23"/>
      <c r="C192" s="54"/>
      <c r="G192" s="58"/>
      <c r="H192" s="43">
        <v>2005</v>
      </c>
      <c r="I192" s="11"/>
      <c r="J192" s="11"/>
    </row>
    <row r="193" spans="1:10" ht="12">
      <c r="A193" s="10"/>
      <c r="B193" s="25" t="s">
        <v>34</v>
      </c>
      <c r="C193" s="54"/>
      <c r="D193" s="36"/>
      <c r="E193" s="36"/>
      <c r="F193" s="36"/>
      <c r="G193" s="59">
        <f aca="true" t="shared" si="7" ref="G193:G200">SUM(C193:F193)</f>
        <v>0</v>
      </c>
      <c r="H193" s="26"/>
      <c r="I193" s="11"/>
      <c r="J193" s="11"/>
    </row>
    <row r="194" spans="1:10" ht="12">
      <c r="A194" s="22"/>
      <c r="B194" s="25" t="s">
        <v>66</v>
      </c>
      <c r="C194" s="55">
        <v>190</v>
      </c>
      <c r="D194" s="44"/>
      <c r="E194" s="44"/>
      <c r="F194" s="44"/>
      <c r="G194" s="59">
        <f t="shared" si="7"/>
        <v>190</v>
      </c>
      <c r="H194" s="26"/>
      <c r="I194" s="11"/>
      <c r="J194" s="11"/>
    </row>
    <row r="195" spans="1:10" ht="12">
      <c r="A195" s="22"/>
      <c r="B195" s="25" t="s">
        <v>27</v>
      </c>
      <c r="C195" s="55">
        <v>30</v>
      </c>
      <c r="D195" s="44"/>
      <c r="E195" s="44"/>
      <c r="F195" s="44"/>
      <c r="G195" s="59">
        <f t="shared" si="7"/>
        <v>30</v>
      </c>
      <c r="H195" s="26"/>
      <c r="I195" s="11"/>
      <c r="J195" s="8"/>
    </row>
    <row r="196" spans="1:10" ht="12">
      <c r="A196" s="22"/>
      <c r="B196" s="25" t="s">
        <v>122</v>
      </c>
      <c r="C196" s="55"/>
      <c r="D196" s="44">
        <v>10</v>
      </c>
      <c r="E196" s="44"/>
      <c r="F196" s="44"/>
      <c r="G196" s="59">
        <f t="shared" si="7"/>
        <v>10</v>
      </c>
      <c r="H196" s="26"/>
      <c r="I196" s="11"/>
      <c r="J196" s="11"/>
    </row>
    <row r="197" spans="1:10" ht="12">
      <c r="A197" s="22"/>
      <c r="B197" s="25" t="s">
        <v>20</v>
      </c>
      <c r="C197" s="55"/>
      <c r="D197" s="44">
        <v>15</v>
      </c>
      <c r="E197" s="44"/>
      <c r="F197" s="44"/>
      <c r="G197" s="59">
        <f t="shared" si="7"/>
        <v>15</v>
      </c>
      <c r="H197" s="26"/>
      <c r="I197" s="11"/>
      <c r="J197" s="11"/>
    </row>
    <row r="198" spans="1:10" ht="12">
      <c r="A198" s="22"/>
      <c r="B198" s="25" t="s">
        <v>111</v>
      </c>
      <c r="C198" s="55"/>
      <c r="D198" s="44">
        <v>15</v>
      </c>
      <c r="E198" s="44"/>
      <c r="F198" s="44"/>
      <c r="G198" s="59">
        <f t="shared" si="7"/>
        <v>15</v>
      </c>
      <c r="H198" s="26"/>
      <c r="I198" s="11"/>
      <c r="J198" s="11"/>
    </row>
    <row r="199" spans="1:10" ht="12">
      <c r="A199" s="22"/>
      <c r="B199" s="25" t="s">
        <v>112</v>
      </c>
      <c r="C199" s="55"/>
      <c r="D199" s="44">
        <v>10</v>
      </c>
      <c r="E199" s="44"/>
      <c r="F199" s="44"/>
      <c r="G199" s="59">
        <f t="shared" si="7"/>
        <v>10</v>
      </c>
      <c r="H199" s="26"/>
      <c r="I199" s="11"/>
      <c r="J199" s="11"/>
    </row>
    <row r="200" spans="1:10" ht="12">
      <c r="A200" s="22"/>
      <c r="B200" s="25" t="s">
        <v>151</v>
      </c>
      <c r="C200" s="55"/>
      <c r="D200" s="44">
        <v>10</v>
      </c>
      <c r="E200" s="44"/>
      <c r="F200" s="44"/>
      <c r="G200" s="59">
        <f t="shared" si="7"/>
        <v>10</v>
      </c>
      <c r="H200" s="26"/>
      <c r="I200" s="11"/>
      <c r="J200" s="11"/>
    </row>
    <row r="201" spans="1:10" ht="12">
      <c r="A201" s="27"/>
      <c r="B201" s="28" t="s">
        <v>35</v>
      </c>
      <c r="C201" s="56">
        <f>SUM(C193:C200)</f>
        <v>220</v>
      </c>
      <c r="D201" s="37">
        <f>SUM(D198:D200)</f>
        <v>35</v>
      </c>
      <c r="E201" s="37">
        <f>SUM(E198:E200)</f>
        <v>0</v>
      </c>
      <c r="F201" s="37">
        <f>SUM(F198:F200)</f>
        <v>0</v>
      </c>
      <c r="G201" s="60">
        <f>SUM(G193:G200)</f>
        <v>280</v>
      </c>
      <c r="H201" s="29">
        <v>235</v>
      </c>
      <c r="I201" s="11"/>
      <c r="J201" s="11"/>
    </row>
    <row r="202" spans="1:10" ht="12">
      <c r="A202" s="74"/>
      <c r="B202" s="33"/>
      <c r="C202" s="30"/>
      <c r="D202" s="30"/>
      <c r="E202" s="30"/>
      <c r="F202" s="30"/>
      <c r="G202" s="44"/>
      <c r="H202" s="34"/>
      <c r="I202" s="11"/>
      <c r="J202" s="11"/>
    </row>
    <row r="203" spans="1:10" ht="12">
      <c r="A203" s="22"/>
      <c r="B203" s="50"/>
      <c r="C203" s="53"/>
      <c r="D203" s="51"/>
      <c r="E203" s="51"/>
      <c r="F203" s="51"/>
      <c r="G203" s="57"/>
      <c r="H203" s="21" t="s">
        <v>31</v>
      </c>
      <c r="I203" s="11"/>
      <c r="J203" s="11"/>
    </row>
    <row r="204" spans="1:10" ht="12">
      <c r="A204" s="22" t="s">
        <v>67</v>
      </c>
      <c r="B204" s="23"/>
      <c r="C204" s="54"/>
      <c r="G204" s="58"/>
      <c r="H204" s="43">
        <v>2005</v>
      </c>
      <c r="I204" s="11"/>
      <c r="J204" s="11"/>
    </row>
    <row r="205" spans="1:10" ht="12">
      <c r="A205" s="10"/>
      <c r="B205" s="25" t="s">
        <v>34</v>
      </c>
      <c r="C205" s="54"/>
      <c r="D205" s="36"/>
      <c r="E205" s="36"/>
      <c r="F205" s="36"/>
      <c r="G205" s="59">
        <f>SUM(C205:F205)</f>
        <v>0</v>
      </c>
      <c r="H205" s="26"/>
      <c r="I205" s="11"/>
      <c r="J205" s="11"/>
    </row>
    <row r="206" spans="1:10" ht="12">
      <c r="A206" s="10"/>
      <c r="B206" s="25" t="s">
        <v>67</v>
      </c>
      <c r="C206" s="54">
        <v>40</v>
      </c>
      <c r="D206" s="36"/>
      <c r="E206" s="36"/>
      <c r="F206" s="36"/>
      <c r="G206" s="59">
        <f>SUM(C206:F206)</f>
        <v>40</v>
      </c>
      <c r="H206" s="26"/>
      <c r="I206" s="11"/>
      <c r="J206" s="11"/>
    </row>
    <row r="207" spans="1:10" ht="12">
      <c r="A207" s="27"/>
      <c r="B207" s="28" t="s">
        <v>35</v>
      </c>
      <c r="C207" s="56">
        <f>SUM(C205:C206)</f>
        <v>40</v>
      </c>
      <c r="D207" s="37">
        <f>SUM(D205:D206)</f>
        <v>0</v>
      </c>
      <c r="E207" s="37">
        <f>SUM(E205:E206)</f>
        <v>0</v>
      </c>
      <c r="F207" s="37">
        <f>SUM(F205:F206)</f>
        <v>0</v>
      </c>
      <c r="G207" s="56">
        <f>SUM(G205:G206)</f>
        <v>40</v>
      </c>
      <c r="H207" s="29">
        <v>27</v>
      </c>
      <c r="I207" s="11"/>
      <c r="J207" s="11"/>
    </row>
    <row r="208" spans="1:10" ht="12">
      <c r="A208" s="74"/>
      <c r="B208" s="33"/>
      <c r="C208" s="30"/>
      <c r="D208" s="30"/>
      <c r="E208" s="30"/>
      <c r="F208" s="30"/>
      <c r="G208" s="44"/>
      <c r="H208" s="34"/>
      <c r="I208" s="11"/>
      <c r="J208" s="11"/>
    </row>
    <row r="209" spans="1:10" ht="12">
      <c r="A209" s="22"/>
      <c r="B209" s="50"/>
      <c r="C209" s="53"/>
      <c r="D209" s="51"/>
      <c r="E209" s="51"/>
      <c r="F209" s="51"/>
      <c r="G209" s="57"/>
      <c r="H209" s="21" t="s">
        <v>31</v>
      </c>
      <c r="I209" s="11"/>
      <c r="J209" s="11"/>
    </row>
    <row r="210" spans="1:10" ht="12">
      <c r="A210" s="22" t="s">
        <v>64</v>
      </c>
      <c r="B210" s="23"/>
      <c r="C210" s="54"/>
      <c r="G210" s="58"/>
      <c r="H210" s="43">
        <v>2005</v>
      </c>
      <c r="I210" s="11"/>
      <c r="J210" s="11"/>
    </row>
    <row r="211" spans="1:10" ht="12">
      <c r="A211" s="10"/>
      <c r="B211" s="25" t="s">
        <v>34</v>
      </c>
      <c r="C211" s="54"/>
      <c r="D211" s="36"/>
      <c r="E211" s="36"/>
      <c r="F211" s="36"/>
      <c r="G211" s="59">
        <f>SUM(C211:F211)</f>
        <v>0</v>
      </c>
      <c r="H211" s="26"/>
      <c r="I211" s="11"/>
      <c r="J211" s="11"/>
    </row>
    <row r="212" spans="1:10" ht="12">
      <c r="A212" s="10"/>
      <c r="B212" s="25" t="s">
        <v>64</v>
      </c>
      <c r="C212" s="54">
        <v>20</v>
      </c>
      <c r="D212" s="36"/>
      <c r="E212" s="36"/>
      <c r="F212" s="36"/>
      <c r="G212" s="59">
        <f>SUM(C212:F212)</f>
        <v>20</v>
      </c>
      <c r="H212" s="26"/>
      <c r="I212" s="11"/>
      <c r="J212" s="11"/>
    </row>
    <row r="213" spans="1:10" ht="12">
      <c r="A213" s="27"/>
      <c r="B213" s="28" t="s">
        <v>35</v>
      </c>
      <c r="C213" s="56">
        <f>SUM(C211:C212)</f>
        <v>20</v>
      </c>
      <c r="D213" s="37">
        <f>SUM(D211:D212)</f>
        <v>0</v>
      </c>
      <c r="E213" s="37">
        <f>SUM(E211:E212)</f>
        <v>0</v>
      </c>
      <c r="F213" s="37">
        <f>SUM(F211:F212)</f>
        <v>0</v>
      </c>
      <c r="G213" s="56">
        <f>SUM(G211:G212)</f>
        <v>20</v>
      </c>
      <c r="H213" s="29">
        <v>25</v>
      </c>
      <c r="I213" s="11"/>
      <c r="J213" s="11"/>
    </row>
    <row r="214" spans="1:10" ht="12">
      <c r="A214" s="74"/>
      <c r="B214" s="33"/>
      <c r="C214" s="30"/>
      <c r="D214" s="30"/>
      <c r="E214" s="30"/>
      <c r="F214" s="30"/>
      <c r="G214" s="44"/>
      <c r="H214" s="34"/>
      <c r="I214" s="11"/>
      <c r="J214" s="11"/>
    </row>
    <row r="215" spans="1:10" ht="12">
      <c r="A215" s="22"/>
      <c r="B215" s="50"/>
      <c r="C215" s="53"/>
      <c r="D215" s="51"/>
      <c r="E215" s="51"/>
      <c r="F215" s="51"/>
      <c r="G215" s="57"/>
      <c r="H215" s="21" t="s">
        <v>31</v>
      </c>
      <c r="I215" s="11"/>
      <c r="J215" s="11"/>
    </row>
    <row r="216" spans="1:10" ht="12">
      <c r="A216" s="22" t="s">
        <v>202</v>
      </c>
      <c r="B216" s="23"/>
      <c r="C216" s="54"/>
      <c r="G216" s="58"/>
      <c r="H216" s="43">
        <v>2005</v>
      </c>
      <c r="I216" s="11"/>
      <c r="J216" s="11"/>
    </row>
    <row r="217" spans="1:10" ht="12">
      <c r="A217" s="10"/>
      <c r="B217" s="25" t="s">
        <v>34</v>
      </c>
      <c r="C217" s="54"/>
      <c r="D217" s="36"/>
      <c r="E217" s="36"/>
      <c r="F217" s="36"/>
      <c r="G217" s="59">
        <f>SUM(C217:F217)</f>
        <v>0</v>
      </c>
      <c r="H217" s="26"/>
      <c r="I217" s="11"/>
      <c r="J217" s="11"/>
    </row>
    <row r="218" spans="1:10" ht="12">
      <c r="A218" s="10"/>
      <c r="B218" s="25" t="s">
        <v>203</v>
      </c>
      <c r="C218" s="54"/>
      <c r="D218" s="36">
        <v>10</v>
      </c>
      <c r="E218" s="36">
        <v>10</v>
      </c>
      <c r="F218" s="36"/>
      <c r="G218" s="59">
        <f>SUM(C218:F218)</f>
        <v>20</v>
      </c>
      <c r="H218" s="26"/>
      <c r="I218" s="11"/>
      <c r="J218" s="11"/>
    </row>
    <row r="219" spans="1:10" ht="12">
      <c r="A219" s="24"/>
      <c r="B219" s="25" t="s">
        <v>60</v>
      </c>
      <c r="C219" s="55"/>
      <c r="D219" s="44">
        <v>25</v>
      </c>
      <c r="E219" s="44"/>
      <c r="F219" s="44"/>
      <c r="G219" s="59">
        <f>SUM(C219:F219)</f>
        <v>25</v>
      </c>
      <c r="H219" s="26"/>
      <c r="I219" s="11"/>
      <c r="J219" s="11"/>
    </row>
    <row r="220" spans="1:10" ht="12">
      <c r="A220" s="27"/>
      <c r="B220" s="28" t="s">
        <v>35</v>
      </c>
      <c r="C220" s="56">
        <f>SUM(C217:C219)</f>
        <v>0</v>
      </c>
      <c r="D220" s="37">
        <f>SUM(D217:D219)</f>
        <v>35</v>
      </c>
      <c r="E220" s="37">
        <f>SUM(E217:E219)</f>
        <v>10</v>
      </c>
      <c r="F220" s="37">
        <f>SUM(F217:F219)</f>
        <v>0</v>
      </c>
      <c r="G220" s="56">
        <f>SUM(G217:G219)</f>
        <v>45</v>
      </c>
      <c r="H220" s="29">
        <v>40</v>
      </c>
      <c r="I220" s="11"/>
      <c r="J220" s="11"/>
    </row>
    <row r="221" spans="1:10" ht="12">
      <c r="A221" s="32"/>
      <c r="B221" s="33"/>
      <c r="C221" s="30"/>
      <c r="D221" s="30"/>
      <c r="E221" s="30"/>
      <c r="F221" s="30"/>
      <c r="G221" s="44"/>
      <c r="H221" s="34"/>
      <c r="I221" s="11"/>
      <c r="J221" s="11"/>
    </row>
    <row r="222" spans="1:10" ht="15.75">
      <c r="A222" s="41" t="s">
        <v>53</v>
      </c>
      <c r="B222" s="33"/>
      <c r="C222" s="30"/>
      <c r="D222" s="30"/>
      <c r="E222" s="30"/>
      <c r="F222" s="30"/>
      <c r="G222" s="44"/>
      <c r="H222" s="34"/>
      <c r="I222" s="11"/>
      <c r="J222" s="11"/>
    </row>
    <row r="223" spans="1:10" ht="12">
      <c r="A223" s="22"/>
      <c r="B223" s="50"/>
      <c r="C223" s="53"/>
      <c r="D223" s="51"/>
      <c r="E223" s="51"/>
      <c r="F223" s="51"/>
      <c r="G223" s="57"/>
      <c r="H223" s="21" t="s">
        <v>31</v>
      </c>
      <c r="I223" s="11"/>
      <c r="J223" s="11"/>
    </row>
    <row r="224" spans="1:10" ht="12">
      <c r="A224" s="22" t="s">
        <v>204</v>
      </c>
      <c r="B224" s="23"/>
      <c r="C224" s="54"/>
      <c r="G224" s="58"/>
      <c r="H224" s="43">
        <v>2005</v>
      </c>
      <c r="I224" s="11"/>
      <c r="J224" s="11"/>
    </row>
    <row r="225" spans="1:10" ht="12">
      <c r="A225" s="10"/>
      <c r="B225" s="25" t="s">
        <v>34</v>
      </c>
      <c r="C225" s="54"/>
      <c r="D225" s="36"/>
      <c r="E225" s="36"/>
      <c r="F225" s="36"/>
      <c r="G225" s="59">
        <f aca="true" t="shared" si="8" ref="G225:G234">SUM(C225:F225)</f>
        <v>0</v>
      </c>
      <c r="H225" s="26"/>
      <c r="I225" s="11"/>
      <c r="J225" s="11"/>
    </row>
    <row r="226" spans="1:10" ht="12">
      <c r="A226" s="10"/>
      <c r="B226" s="25" t="s">
        <v>18</v>
      </c>
      <c r="C226" s="54">
        <v>150</v>
      </c>
      <c r="D226" s="36"/>
      <c r="E226" s="36"/>
      <c r="F226" s="36"/>
      <c r="G226" s="59">
        <f t="shared" si="8"/>
        <v>150</v>
      </c>
      <c r="H226" s="26"/>
      <c r="I226" s="11"/>
      <c r="J226" s="11"/>
    </row>
    <row r="227" spans="1:10" ht="12">
      <c r="A227" s="10"/>
      <c r="B227" s="25" t="s">
        <v>135</v>
      </c>
      <c r="C227" s="54">
        <v>125</v>
      </c>
      <c r="D227" s="36"/>
      <c r="E227" s="36"/>
      <c r="F227" s="36"/>
      <c r="G227" s="59">
        <f t="shared" si="8"/>
        <v>125</v>
      </c>
      <c r="H227" s="26"/>
      <c r="I227" s="11"/>
      <c r="J227" s="11"/>
    </row>
    <row r="228" spans="1:10" ht="12">
      <c r="A228" s="10"/>
      <c r="B228" s="25" t="s">
        <v>136</v>
      </c>
      <c r="C228" s="54">
        <v>265</v>
      </c>
      <c r="D228" s="36"/>
      <c r="E228" s="36"/>
      <c r="F228" s="36"/>
      <c r="G228" s="59">
        <f t="shared" si="8"/>
        <v>265</v>
      </c>
      <c r="H228" s="26"/>
      <c r="I228" s="11"/>
      <c r="J228" s="11"/>
    </row>
    <row r="229" spans="1:10" ht="12">
      <c r="A229" s="10"/>
      <c r="B229" s="25" t="s">
        <v>137</v>
      </c>
      <c r="C229" s="54">
        <v>385</v>
      </c>
      <c r="D229" s="36"/>
      <c r="E229" s="36"/>
      <c r="F229" s="36"/>
      <c r="G229" s="59">
        <f t="shared" si="8"/>
        <v>385</v>
      </c>
      <c r="H229" s="26"/>
      <c r="I229" s="11"/>
      <c r="J229" s="11"/>
    </row>
    <row r="230" spans="1:10" ht="12">
      <c r="A230" s="10"/>
      <c r="B230" s="25" t="s">
        <v>138</v>
      </c>
      <c r="C230" s="54">
        <v>125</v>
      </c>
      <c r="D230" s="36"/>
      <c r="E230" s="36"/>
      <c r="F230" s="36"/>
      <c r="G230" s="59">
        <f t="shared" si="8"/>
        <v>125</v>
      </c>
      <c r="H230" s="26"/>
      <c r="I230" s="11"/>
      <c r="J230" s="11"/>
    </row>
    <row r="231" spans="1:10" ht="12">
      <c r="A231" s="10"/>
      <c r="B231" s="25" t="s">
        <v>19</v>
      </c>
      <c r="C231" s="54">
        <v>300</v>
      </c>
      <c r="D231" s="36"/>
      <c r="E231" s="36"/>
      <c r="F231" s="36"/>
      <c r="G231" s="59">
        <f t="shared" si="8"/>
        <v>300</v>
      </c>
      <c r="H231" s="26"/>
      <c r="I231" s="11"/>
      <c r="J231" s="11"/>
    </row>
    <row r="232" spans="1:10" ht="12">
      <c r="A232" s="10"/>
      <c r="B232" s="25" t="s">
        <v>139</v>
      </c>
      <c r="C232" s="54">
        <v>350</v>
      </c>
      <c r="D232" s="36"/>
      <c r="E232" s="36"/>
      <c r="F232" s="36"/>
      <c r="G232" s="59">
        <f t="shared" si="8"/>
        <v>350</v>
      </c>
      <c r="H232" s="26"/>
      <c r="I232" s="11"/>
      <c r="J232" s="11"/>
    </row>
    <row r="233" spans="1:10" ht="12">
      <c r="A233" s="10"/>
      <c r="B233" s="25" t="s">
        <v>100</v>
      </c>
      <c r="C233" s="54">
        <v>216</v>
      </c>
      <c r="D233" s="36"/>
      <c r="E233" s="36"/>
      <c r="F233" s="36"/>
      <c r="G233" s="59">
        <f t="shared" si="8"/>
        <v>216</v>
      </c>
      <c r="H233" s="26"/>
      <c r="I233" s="11"/>
      <c r="J233" s="11"/>
    </row>
    <row r="234" spans="1:10" ht="12">
      <c r="A234" s="10"/>
      <c r="B234" s="25" t="s">
        <v>26</v>
      </c>
      <c r="C234" s="54">
        <v>230</v>
      </c>
      <c r="D234" s="36"/>
      <c r="E234" s="36"/>
      <c r="F234" s="36"/>
      <c r="G234" s="59">
        <f t="shared" si="8"/>
        <v>230</v>
      </c>
      <c r="H234" s="26"/>
      <c r="I234" s="1"/>
      <c r="J234" s="11"/>
    </row>
    <row r="235" spans="1:9" ht="12">
      <c r="A235" s="27"/>
      <c r="B235" s="28" t="s">
        <v>35</v>
      </c>
      <c r="C235" s="56">
        <f>SUM(C225:C234)</f>
        <v>2146</v>
      </c>
      <c r="D235" s="37">
        <f>SUM(D225:D234)</f>
        <v>0</v>
      </c>
      <c r="E235" s="37">
        <f>SUM(E225:E234)</f>
        <v>0</v>
      </c>
      <c r="F235" s="37">
        <f>SUM(F225:F234)</f>
        <v>0</v>
      </c>
      <c r="G235" s="60">
        <f>SUM(G225:G234)</f>
        <v>2146</v>
      </c>
      <c r="H235" s="29">
        <v>2615</v>
      </c>
      <c r="I235" s="1"/>
    </row>
    <row r="236" spans="1:9" ht="12">
      <c r="A236" s="74"/>
      <c r="B236" s="33"/>
      <c r="C236" s="30"/>
      <c r="D236" s="30"/>
      <c r="E236" s="30"/>
      <c r="F236" s="30"/>
      <c r="G236" s="44"/>
      <c r="H236" s="34"/>
      <c r="I236" s="1"/>
    </row>
    <row r="237" spans="1:9" ht="12">
      <c r="A237" s="22"/>
      <c r="B237" s="50"/>
      <c r="C237" s="53"/>
      <c r="D237" s="51"/>
      <c r="E237" s="51"/>
      <c r="F237" s="51"/>
      <c r="G237" s="57"/>
      <c r="H237" s="21" t="s">
        <v>31</v>
      </c>
      <c r="I237" s="1"/>
    </row>
    <row r="238" spans="1:9" ht="12">
      <c r="A238" s="22" t="s">
        <v>237</v>
      </c>
      <c r="B238" s="23"/>
      <c r="C238" s="54"/>
      <c r="G238" s="58"/>
      <c r="H238" s="43">
        <v>2005</v>
      </c>
      <c r="I238" s="1"/>
    </row>
    <row r="239" spans="1:9" ht="12">
      <c r="A239" s="10"/>
      <c r="B239" s="25" t="s">
        <v>34</v>
      </c>
      <c r="C239" s="54"/>
      <c r="D239" s="36"/>
      <c r="E239" s="36"/>
      <c r="F239" s="36"/>
      <c r="G239" s="59">
        <f>SUM(C239:F239)</f>
        <v>0</v>
      </c>
      <c r="H239" s="26"/>
      <c r="I239" s="1"/>
    </row>
    <row r="240" spans="1:9" ht="12">
      <c r="A240" s="10"/>
      <c r="B240" s="25" t="s">
        <v>207</v>
      </c>
      <c r="C240" s="54"/>
      <c r="D240" s="36">
        <v>850</v>
      </c>
      <c r="E240" s="36"/>
      <c r="F240" s="36"/>
      <c r="G240" s="59">
        <f aca="true" t="shared" si="9" ref="G240:G264">SUM(C240:F240)</f>
        <v>850</v>
      </c>
      <c r="H240" s="26"/>
      <c r="I240" s="1"/>
    </row>
    <row r="241" spans="1:9" ht="12">
      <c r="A241" s="10"/>
      <c r="B241" s="25" t="s">
        <v>104</v>
      </c>
      <c r="C241" s="54"/>
      <c r="D241" s="36">
        <v>300</v>
      </c>
      <c r="E241" s="36"/>
      <c r="F241" s="36"/>
      <c r="G241" s="59">
        <f t="shared" si="9"/>
        <v>300</v>
      </c>
      <c r="H241" s="26"/>
      <c r="I241" s="1"/>
    </row>
    <row r="242" spans="1:9" ht="12">
      <c r="A242" s="10"/>
      <c r="B242" s="25" t="s">
        <v>105</v>
      </c>
      <c r="C242" s="54"/>
      <c r="D242" s="36">
        <v>55</v>
      </c>
      <c r="E242" s="36"/>
      <c r="F242" s="36"/>
      <c r="G242" s="59">
        <f t="shared" si="9"/>
        <v>55</v>
      </c>
      <c r="H242" s="26"/>
      <c r="I242" s="1"/>
    </row>
    <row r="243" spans="1:9" ht="12">
      <c r="A243" s="10"/>
      <c r="B243" s="25" t="s">
        <v>106</v>
      </c>
      <c r="C243" s="54"/>
      <c r="D243" s="36">
        <v>300</v>
      </c>
      <c r="E243" s="36"/>
      <c r="F243" s="36"/>
      <c r="G243" s="59">
        <f t="shared" si="9"/>
        <v>300</v>
      </c>
      <c r="H243" s="26"/>
      <c r="I243" s="1"/>
    </row>
    <row r="244" spans="1:9" ht="12">
      <c r="A244" s="10"/>
      <c r="B244" s="25" t="s">
        <v>107</v>
      </c>
      <c r="C244" s="54"/>
      <c r="D244" s="36">
        <v>5</v>
      </c>
      <c r="E244" s="36"/>
      <c r="F244" s="36"/>
      <c r="G244" s="59">
        <f t="shared" si="9"/>
        <v>5</v>
      </c>
      <c r="H244" s="26"/>
      <c r="I244" s="1"/>
    </row>
    <row r="245" spans="1:9" ht="12">
      <c r="A245" s="10"/>
      <c r="B245" s="25" t="s">
        <v>108</v>
      </c>
      <c r="C245" s="54"/>
      <c r="D245" s="36">
        <v>5</v>
      </c>
      <c r="E245" s="36"/>
      <c r="F245" s="36"/>
      <c r="G245" s="59">
        <f t="shared" si="9"/>
        <v>5</v>
      </c>
      <c r="H245" s="26"/>
      <c r="I245" s="1"/>
    </row>
    <row r="246" spans="1:9" ht="12">
      <c r="A246" s="10"/>
      <c r="B246" s="25" t="s">
        <v>140</v>
      </c>
      <c r="C246" s="54"/>
      <c r="D246" s="36">
        <v>200</v>
      </c>
      <c r="E246" s="36"/>
      <c r="F246" s="36"/>
      <c r="G246" s="59">
        <f t="shared" si="9"/>
        <v>200</v>
      </c>
      <c r="H246" s="26"/>
      <c r="I246" s="1"/>
    </row>
    <row r="247" spans="1:9" ht="12">
      <c r="A247" s="10"/>
      <c r="B247" s="25" t="s">
        <v>208</v>
      </c>
      <c r="C247" s="54"/>
      <c r="D247" s="36">
        <v>200</v>
      </c>
      <c r="E247" s="36"/>
      <c r="F247" s="36"/>
      <c r="G247" s="59">
        <f t="shared" si="9"/>
        <v>200</v>
      </c>
      <c r="H247" s="26"/>
      <c r="I247" s="1"/>
    </row>
    <row r="248" spans="1:9" ht="14.25" customHeight="1">
      <c r="A248" s="10"/>
      <c r="B248" s="25" t="s">
        <v>141</v>
      </c>
      <c r="C248" s="54"/>
      <c r="D248" s="36">
        <v>10</v>
      </c>
      <c r="E248" s="36"/>
      <c r="F248" s="36"/>
      <c r="G248" s="59">
        <f t="shared" si="9"/>
        <v>10</v>
      </c>
      <c r="H248" s="26"/>
      <c r="I248" s="1"/>
    </row>
    <row r="249" spans="1:9" ht="14.25" customHeight="1">
      <c r="A249" s="10"/>
      <c r="B249" s="25" t="s">
        <v>54</v>
      </c>
      <c r="C249" s="54"/>
      <c r="D249" s="36">
        <v>15</v>
      </c>
      <c r="E249" s="36"/>
      <c r="F249" s="36"/>
      <c r="G249" s="59">
        <f t="shared" si="9"/>
        <v>15</v>
      </c>
      <c r="H249" s="26"/>
      <c r="I249" s="1"/>
    </row>
    <row r="250" spans="1:9" ht="14.25" customHeight="1">
      <c r="A250" s="10"/>
      <c r="B250" s="25" t="s">
        <v>142</v>
      </c>
      <c r="C250" s="54">
        <v>100</v>
      </c>
      <c r="D250" s="36"/>
      <c r="E250" s="36"/>
      <c r="F250" s="36"/>
      <c r="G250" s="59">
        <f t="shared" si="9"/>
        <v>100</v>
      </c>
      <c r="H250" s="26"/>
      <c r="I250" s="1"/>
    </row>
    <row r="251" spans="1:9" ht="14.25" customHeight="1">
      <c r="A251" s="10"/>
      <c r="B251" s="25" t="s">
        <v>143</v>
      </c>
      <c r="C251" s="54"/>
      <c r="D251" s="36">
        <v>60</v>
      </c>
      <c r="E251" s="36"/>
      <c r="F251" s="36"/>
      <c r="G251" s="59">
        <f t="shared" si="9"/>
        <v>60</v>
      </c>
      <c r="H251" s="26"/>
      <c r="I251" s="1"/>
    </row>
    <row r="252" spans="1:9" ht="14.25" customHeight="1">
      <c r="A252" s="10"/>
      <c r="B252" s="25" t="s">
        <v>55</v>
      </c>
      <c r="C252" s="54"/>
      <c r="D252" s="36">
        <v>80</v>
      </c>
      <c r="E252" s="36"/>
      <c r="F252" s="36"/>
      <c r="G252" s="59">
        <f t="shared" si="9"/>
        <v>80</v>
      </c>
      <c r="H252" s="26"/>
      <c r="I252" s="1"/>
    </row>
    <row r="253" spans="1:9" ht="14.25" customHeight="1">
      <c r="A253" s="10"/>
      <c r="B253" s="25" t="s">
        <v>144</v>
      </c>
      <c r="C253" s="54"/>
      <c r="D253" s="36">
        <v>50</v>
      </c>
      <c r="E253" s="36"/>
      <c r="F253" s="36"/>
      <c r="G253" s="59">
        <f t="shared" si="9"/>
        <v>50</v>
      </c>
      <c r="H253" s="26"/>
      <c r="I253" s="1"/>
    </row>
    <row r="254" spans="1:9" ht="14.25" customHeight="1">
      <c r="A254" s="10"/>
      <c r="B254" s="25" t="s">
        <v>145</v>
      </c>
      <c r="C254" s="54"/>
      <c r="D254" s="36">
        <v>15</v>
      </c>
      <c r="E254" s="36"/>
      <c r="F254" s="36"/>
      <c r="G254" s="59">
        <f t="shared" si="9"/>
        <v>15</v>
      </c>
      <c r="H254" s="26"/>
      <c r="I254" s="1"/>
    </row>
    <row r="255" spans="1:9" ht="12">
      <c r="A255" s="10"/>
      <c r="B255" s="25" t="s">
        <v>115</v>
      </c>
      <c r="C255" s="54"/>
      <c r="D255" s="36">
        <v>100</v>
      </c>
      <c r="E255" s="36"/>
      <c r="F255" s="36"/>
      <c r="G255" s="59">
        <f t="shared" si="9"/>
        <v>100</v>
      </c>
      <c r="H255" s="26"/>
      <c r="I255" s="1"/>
    </row>
    <row r="256" spans="1:9" ht="12">
      <c r="A256" s="10"/>
      <c r="B256" s="25" t="s">
        <v>146</v>
      </c>
      <c r="C256" s="54"/>
      <c r="D256" s="36">
        <v>50</v>
      </c>
      <c r="E256" s="36"/>
      <c r="F256" s="36"/>
      <c r="G256" s="59">
        <f t="shared" si="9"/>
        <v>50</v>
      </c>
      <c r="H256" s="26"/>
      <c r="I256" s="1"/>
    </row>
    <row r="257" spans="1:9" ht="12">
      <c r="A257" s="10"/>
      <c r="B257" s="25" t="s">
        <v>109</v>
      </c>
      <c r="C257" s="54"/>
      <c r="D257" s="36">
        <v>3</v>
      </c>
      <c r="E257" s="36"/>
      <c r="F257" s="36"/>
      <c r="G257" s="59">
        <f t="shared" si="9"/>
        <v>3</v>
      </c>
      <c r="H257" s="26"/>
      <c r="I257" s="1"/>
    </row>
    <row r="258" spans="1:9" ht="12">
      <c r="A258" s="10"/>
      <c r="B258" s="25" t="s">
        <v>92</v>
      </c>
      <c r="C258" s="54"/>
      <c r="D258" s="36">
        <v>480</v>
      </c>
      <c r="E258" s="36"/>
      <c r="F258" s="36"/>
      <c r="G258" s="59">
        <f t="shared" si="9"/>
        <v>480</v>
      </c>
      <c r="H258" s="26"/>
      <c r="I258" s="1"/>
    </row>
    <row r="259" spans="1:9" ht="12">
      <c r="A259" s="10"/>
      <c r="B259" s="25" t="s">
        <v>56</v>
      </c>
      <c r="C259" s="54"/>
      <c r="D259" s="36">
        <v>40</v>
      </c>
      <c r="E259" s="36"/>
      <c r="F259" s="36"/>
      <c r="G259" s="59">
        <f t="shared" si="9"/>
        <v>40</v>
      </c>
      <c r="H259" s="26"/>
      <c r="I259" s="1"/>
    </row>
    <row r="260" spans="1:9" ht="12">
      <c r="A260" s="10"/>
      <c r="B260" s="25" t="s">
        <v>147</v>
      </c>
      <c r="C260" s="54"/>
      <c r="D260" s="36">
        <v>20</v>
      </c>
      <c r="E260" s="36"/>
      <c r="F260" s="36"/>
      <c r="G260" s="59">
        <f t="shared" si="9"/>
        <v>20</v>
      </c>
      <c r="H260" s="26"/>
      <c r="I260" s="1"/>
    </row>
    <row r="261" spans="1:9" ht="12">
      <c r="A261" s="10"/>
      <c r="B261" s="25" t="s">
        <v>148</v>
      </c>
      <c r="C261" s="54"/>
      <c r="D261" s="36">
        <v>3000</v>
      </c>
      <c r="E261" s="36"/>
      <c r="F261" s="36"/>
      <c r="G261" s="59">
        <f t="shared" si="9"/>
        <v>3000</v>
      </c>
      <c r="H261" s="26"/>
      <c r="I261" s="1"/>
    </row>
    <row r="262" spans="1:9" ht="12">
      <c r="A262" s="10"/>
      <c r="B262" s="25" t="s">
        <v>149</v>
      </c>
      <c r="C262" s="54"/>
      <c r="D262" s="36">
        <v>10</v>
      </c>
      <c r="E262" s="36"/>
      <c r="F262" s="36"/>
      <c r="G262" s="59">
        <f t="shared" si="9"/>
        <v>10</v>
      </c>
      <c r="H262" s="26"/>
      <c r="I262" s="1"/>
    </row>
    <row r="263" spans="1:9" ht="12">
      <c r="A263" s="10"/>
      <c r="B263" s="25" t="s">
        <v>101</v>
      </c>
      <c r="C263" s="54"/>
      <c r="D263" s="36"/>
      <c r="E263" s="36"/>
      <c r="F263" s="36"/>
      <c r="G263" s="59">
        <f t="shared" si="9"/>
        <v>0</v>
      </c>
      <c r="H263" s="26"/>
      <c r="I263" s="1"/>
    </row>
    <row r="264" spans="1:9" ht="15" customHeight="1">
      <c r="A264" s="27"/>
      <c r="B264" s="28" t="s">
        <v>35</v>
      </c>
      <c r="C264" s="56">
        <f>SUM(C239:C263)</f>
        <v>100</v>
      </c>
      <c r="D264" s="37">
        <f>SUM(D239:D263)</f>
        <v>5848</v>
      </c>
      <c r="E264" s="37">
        <f>SUM(E239:E263)</f>
        <v>0</v>
      </c>
      <c r="F264" s="37">
        <f>SUM(F239:F263)</f>
        <v>0</v>
      </c>
      <c r="G264" s="60">
        <f t="shared" si="9"/>
        <v>5948</v>
      </c>
      <c r="H264" s="29">
        <v>4483</v>
      </c>
      <c r="I264" s="1"/>
    </row>
    <row r="265" spans="1:9" ht="12">
      <c r="A265" s="74"/>
      <c r="B265" s="33"/>
      <c r="C265" s="30"/>
      <c r="D265" s="30"/>
      <c r="E265" s="30"/>
      <c r="F265" s="30"/>
      <c r="G265" s="44"/>
      <c r="H265" s="34"/>
      <c r="I265" s="1"/>
    </row>
    <row r="266" spans="1:10" ht="12">
      <c r="A266" s="22"/>
      <c r="B266" s="50"/>
      <c r="C266" s="53"/>
      <c r="D266" s="51"/>
      <c r="E266" s="51"/>
      <c r="F266" s="51"/>
      <c r="G266" s="57"/>
      <c r="H266" s="21" t="s">
        <v>31</v>
      </c>
      <c r="I266" s="1"/>
      <c r="J266" s="8"/>
    </row>
    <row r="267" spans="1:10" ht="12">
      <c r="A267" s="22" t="s">
        <v>58</v>
      </c>
      <c r="B267" s="23"/>
      <c r="C267" s="54"/>
      <c r="G267" s="58"/>
      <c r="H267" s="43">
        <v>2005</v>
      </c>
      <c r="I267" s="1"/>
      <c r="J267" s="11"/>
    </row>
    <row r="268" spans="1:10" ht="12">
      <c r="A268" s="10"/>
      <c r="B268" s="25" t="s">
        <v>34</v>
      </c>
      <c r="C268" s="54"/>
      <c r="D268" s="36">
        <v>90</v>
      </c>
      <c r="E268" s="36"/>
      <c r="F268" s="36"/>
      <c r="G268" s="59">
        <f>SUM(C268:F268)</f>
        <v>90</v>
      </c>
      <c r="H268" s="26"/>
      <c r="I268" s="1"/>
      <c r="J268" s="11"/>
    </row>
    <row r="269" spans="1:10" ht="12">
      <c r="A269" s="27"/>
      <c r="B269" s="28" t="s">
        <v>35</v>
      </c>
      <c r="C269" s="56">
        <f>SUM(C268:C268)</f>
        <v>0</v>
      </c>
      <c r="D269" s="37">
        <f>SUM(D268:D268)</f>
        <v>90</v>
      </c>
      <c r="E269" s="37">
        <f>SUM(E268:E268)</f>
        <v>0</v>
      </c>
      <c r="F269" s="37">
        <f>SUM(F268:F268)</f>
        <v>0</v>
      </c>
      <c r="G269" s="56">
        <f>SUM(G268:G268)</f>
        <v>90</v>
      </c>
      <c r="H269" s="29">
        <v>50</v>
      </c>
      <c r="I269" s="1"/>
      <c r="J269" s="11"/>
    </row>
    <row r="270" spans="1:10" ht="12">
      <c r="A270" s="74"/>
      <c r="B270" s="33"/>
      <c r="C270" s="30"/>
      <c r="D270" s="30"/>
      <c r="E270" s="30"/>
      <c r="F270" s="30"/>
      <c r="G270" s="44"/>
      <c r="H270" s="34"/>
      <c r="I270" s="1"/>
      <c r="J270" s="11"/>
    </row>
    <row r="271" spans="1:10" ht="12">
      <c r="A271" s="22"/>
      <c r="B271" s="50"/>
      <c r="C271" s="53"/>
      <c r="D271" s="51"/>
      <c r="E271" s="51"/>
      <c r="F271" s="51"/>
      <c r="G271" s="57"/>
      <c r="H271" s="21" t="s">
        <v>31</v>
      </c>
      <c r="I271" s="1"/>
      <c r="J271" s="11"/>
    </row>
    <row r="272" spans="1:10" ht="12">
      <c r="A272" s="22" t="s">
        <v>11</v>
      </c>
      <c r="B272" s="23"/>
      <c r="C272" s="54"/>
      <c r="G272" s="58"/>
      <c r="H272" s="43">
        <v>2005</v>
      </c>
      <c r="I272" s="1"/>
      <c r="J272" s="11"/>
    </row>
    <row r="273" spans="1:10" ht="12">
      <c r="A273" s="10"/>
      <c r="B273" s="25" t="s">
        <v>34</v>
      </c>
      <c r="C273" s="54"/>
      <c r="D273" s="36"/>
      <c r="E273" s="36"/>
      <c r="F273" s="36"/>
      <c r="G273" s="59">
        <f>SUM(C273:F273)</f>
        <v>0</v>
      </c>
      <c r="H273" s="26"/>
      <c r="I273" s="1"/>
      <c r="J273" s="11"/>
    </row>
    <row r="274" spans="1:10" ht="12">
      <c r="A274" s="10"/>
      <c r="B274" s="25" t="s">
        <v>57</v>
      </c>
      <c r="C274" s="54"/>
      <c r="D274" s="36">
        <v>15</v>
      </c>
      <c r="E274" s="36"/>
      <c r="F274" s="36"/>
      <c r="G274" s="59">
        <f>SUM(C274:F274)</f>
        <v>15</v>
      </c>
      <c r="H274" s="26"/>
      <c r="I274" s="1"/>
      <c r="J274" s="11"/>
    </row>
    <row r="275" spans="1:10" ht="12">
      <c r="A275" s="24"/>
      <c r="B275" s="25" t="s">
        <v>150</v>
      </c>
      <c r="C275" s="55"/>
      <c r="D275" s="44">
        <v>50</v>
      </c>
      <c r="E275" s="44"/>
      <c r="F275" s="44"/>
      <c r="G275" s="59">
        <f>SUM(C275:F275)</f>
        <v>50</v>
      </c>
      <c r="H275" s="26"/>
      <c r="I275" s="1"/>
      <c r="J275" s="11"/>
    </row>
    <row r="276" spans="1:10" ht="12">
      <c r="A276" s="27"/>
      <c r="B276" s="28" t="s">
        <v>35</v>
      </c>
      <c r="C276" s="56">
        <f>SUM(C273:C275)</f>
        <v>0</v>
      </c>
      <c r="D276" s="37">
        <f>SUM(D273:D275)</f>
        <v>65</v>
      </c>
      <c r="E276" s="37">
        <f>SUM(E273:E275)</f>
        <v>0</v>
      </c>
      <c r="F276" s="37">
        <f>SUM(F273:F275)</f>
        <v>0</v>
      </c>
      <c r="G276" s="56">
        <f>SUM(G273:G275)</f>
        <v>65</v>
      </c>
      <c r="H276" s="29">
        <v>65</v>
      </c>
      <c r="I276" s="1"/>
      <c r="J276" s="11"/>
    </row>
    <row r="277" spans="1:10" ht="12">
      <c r="A277" s="74"/>
      <c r="B277" s="33"/>
      <c r="C277" s="75"/>
      <c r="D277" s="75"/>
      <c r="E277" s="75"/>
      <c r="F277" s="75"/>
      <c r="G277" s="75"/>
      <c r="H277" s="31"/>
      <c r="I277" s="1"/>
      <c r="J277" s="11"/>
    </row>
    <row r="278" spans="1:10" ht="12">
      <c r="A278" s="22"/>
      <c r="B278" s="50"/>
      <c r="C278" s="53"/>
      <c r="D278" s="51"/>
      <c r="E278" s="51"/>
      <c r="F278" s="51"/>
      <c r="G278" s="57"/>
      <c r="H278" s="21" t="s">
        <v>31</v>
      </c>
      <c r="I278" s="1"/>
      <c r="J278" s="11"/>
    </row>
    <row r="279" spans="1:10" ht="12">
      <c r="A279" s="22" t="s">
        <v>252</v>
      </c>
      <c r="B279" s="23"/>
      <c r="C279" s="54"/>
      <c r="G279" s="58"/>
      <c r="H279" s="43">
        <v>2005</v>
      </c>
      <c r="I279" s="1"/>
      <c r="J279" s="11"/>
    </row>
    <row r="280" spans="1:10" ht="12">
      <c r="A280" s="10"/>
      <c r="B280" s="25" t="s">
        <v>253</v>
      </c>
      <c r="C280" s="54"/>
      <c r="D280" s="36">
        <v>-600</v>
      </c>
      <c r="E280" s="36"/>
      <c r="F280" s="36"/>
      <c r="G280" s="59">
        <f>SUM(C280:F280)</f>
        <v>-600</v>
      </c>
      <c r="H280" s="26"/>
      <c r="I280" s="1"/>
      <c r="J280" s="11"/>
    </row>
    <row r="281" spans="1:10" ht="12">
      <c r="A281" s="27"/>
      <c r="B281" s="28" t="s">
        <v>35</v>
      </c>
      <c r="C281" s="56">
        <f>SUM(C280:C280)</f>
        <v>0</v>
      </c>
      <c r="D281" s="37">
        <f>SUM(D280:D280)</f>
        <v>-600</v>
      </c>
      <c r="E281" s="37">
        <f>SUM(E280:E280)</f>
        <v>0</v>
      </c>
      <c r="F281" s="37">
        <f>SUM(F280:F280)</f>
        <v>0</v>
      </c>
      <c r="G281" s="56">
        <f>SUM(G280:G280)</f>
        <v>-600</v>
      </c>
      <c r="H281" s="29">
        <v>-493</v>
      </c>
      <c r="I281" s="1"/>
      <c r="J281" s="11"/>
    </row>
    <row r="282" spans="1:10" ht="12">
      <c r="A282" s="32"/>
      <c r="B282" s="33"/>
      <c r="C282" s="163"/>
      <c r="D282" s="163"/>
      <c r="E282" s="163"/>
      <c r="F282" s="163"/>
      <c r="G282" s="163"/>
      <c r="H282" s="34"/>
      <c r="I282" s="1"/>
      <c r="J282" s="11"/>
    </row>
    <row r="283" spans="1:10" ht="15.75">
      <c r="A283" s="41" t="s">
        <v>209</v>
      </c>
      <c r="B283" s="33"/>
      <c r="C283" s="30"/>
      <c r="D283" s="30"/>
      <c r="E283" s="30"/>
      <c r="F283" s="30"/>
      <c r="G283" s="44"/>
      <c r="H283" s="34"/>
      <c r="I283" s="1"/>
      <c r="J283" s="11"/>
    </row>
    <row r="284" spans="1:10" ht="12">
      <c r="A284" s="22"/>
      <c r="B284" s="50"/>
      <c r="C284" s="53"/>
      <c r="D284" s="51"/>
      <c r="E284" s="51"/>
      <c r="F284" s="51"/>
      <c r="G284" s="57"/>
      <c r="H284" s="21" t="s">
        <v>31</v>
      </c>
      <c r="I284" s="1"/>
      <c r="J284" s="11"/>
    </row>
    <row r="285" spans="1:10" ht="12">
      <c r="A285" s="22" t="s">
        <v>70</v>
      </c>
      <c r="B285" s="23"/>
      <c r="C285" s="54"/>
      <c r="G285" s="58"/>
      <c r="H285" s="43">
        <v>2005</v>
      </c>
      <c r="I285" s="1"/>
      <c r="J285" s="11"/>
    </row>
    <row r="286" spans="1:10" ht="12">
      <c r="A286" s="10"/>
      <c r="B286" s="23" t="s">
        <v>34</v>
      </c>
      <c r="C286" s="54"/>
      <c r="D286" s="36"/>
      <c r="E286" s="36"/>
      <c r="F286" s="36"/>
      <c r="G286" s="59">
        <f aca="true" t="shared" si="10" ref="G286:G302">SUM(C286:F286)</f>
        <v>0</v>
      </c>
      <c r="H286" s="26"/>
      <c r="I286" s="1"/>
      <c r="J286" s="11"/>
    </row>
    <row r="287" spans="1:10" ht="12">
      <c r="A287" s="10"/>
      <c r="B287" s="354" t="s">
        <v>71</v>
      </c>
      <c r="C287" s="54">
        <v>1430</v>
      </c>
      <c r="D287" s="36"/>
      <c r="E287" s="36"/>
      <c r="F287" s="36"/>
      <c r="G287" s="59">
        <f t="shared" si="10"/>
        <v>1430</v>
      </c>
      <c r="H287" s="26"/>
      <c r="I287" s="1"/>
      <c r="J287" s="11"/>
    </row>
    <row r="288" spans="1:10" ht="12">
      <c r="A288" s="10"/>
      <c r="B288" s="354" t="s">
        <v>28</v>
      </c>
      <c r="C288" s="54">
        <v>95</v>
      </c>
      <c r="D288" s="36"/>
      <c r="E288" s="36"/>
      <c r="F288" s="36"/>
      <c r="G288" s="59">
        <f t="shared" si="10"/>
        <v>95</v>
      </c>
      <c r="H288" s="26"/>
      <c r="I288" s="1"/>
      <c r="J288" s="11"/>
    </row>
    <row r="289" spans="1:10" ht="12">
      <c r="A289" s="10"/>
      <c r="B289" s="354" t="s">
        <v>72</v>
      </c>
      <c r="C289" s="54"/>
      <c r="D289" s="36">
        <v>15</v>
      </c>
      <c r="E289" s="36"/>
      <c r="F289" s="36"/>
      <c r="G289" s="59">
        <f t="shared" si="10"/>
        <v>15</v>
      </c>
      <c r="H289" s="26"/>
      <c r="I289" s="1"/>
      <c r="J289" s="11"/>
    </row>
    <row r="290" spans="1:10" ht="12">
      <c r="A290" s="10"/>
      <c r="B290" s="354" t="s">
        <v>73</v>
      </c>
      <c r="C290" s="54">
        <v>40</v>
      </c>
      <c r="D290" s="36"/>
      <c r="E290" s="36"/>
      <c r="F290" s="36"/>
      <c r="G290" s="59">
        <f t="shared" si="10"/>
        <v>40</v>
      </c>
      <c r="H290" s="26"/>
      <c r="I290" s="1"/>
      <c r="J290" s="11"/>
    </row>
    <row r="291" spans="1:10" ht="12">
      <c r="A291" s="10"/>
      <c r="B291" s="354" t="s">
        <v>74</v>
      </c>
      <c r="C291" s="54">
        <v>33</v>
      </c>
      <c r="D291" s="36"/>
      <c r="E291" s="36"/>
      <c r="F291" s="36"/>
      <c r="G291" s="59">
        <f t="shared" si="10"/>
        <v>33</v>
      </c>
      <c r="H291" s="26"/>
      <c r="I291" s="1"/>
      <c r="J291" s="11"/>
    </row>
    <row r="292" spans="1:10" ht="12">
      <c r="A292" s="10"/>
      <c r="B292" s="354" t="s">
        <v>75</v>
      </c>
      <c r="C292" s="54"/>
      <c r="D292" s="36">
        <v>208</v>
      </c>
      <c r="E292" s="36"/>
      <c r="F292" s="36"/>
      <c r="G292" s="59">
        <f t="shared" si="10"/>
        <v>208</v>
      </c>
      <c r="H292" s="26"/>
      <c r="I292" s="1"/>
      <c r="J292" s="11"/>
    </row>
    <row r="293" spans="1:10" ht="12">
      <c r="A293" s="10"/>
      <c r="B293" s="354" t="s">
        <v>76</v>
      </c>
      <c r="C293" s="54"/>
      <c r="D293" s="36">
        <v>140</v>
      </c>
      <c r="E293" s="36"/>
      <c r="F293" s="36"/>
      <c r="G293" s="59">
        <f t="shared" si="10"/>
        <v>140</v>
      </c>
      <c r="H293" s="26"/>
      <c r="I293" s="1"/>
      <c r="J293" s="11"/>
    </row>
    <row r="294" spans="1:10" ht="12">
      <c r="A294" s="10"/>
      <c r="B294" s="354" t="s">
        <v>77</v>
      </c>
      <c r="C294" s="54">
        <v>195</v>
      </c>
      <c r="D294" s="36"/>
      <c r="E294" s="36"/>
      <c r="F294" s="36"/>
      <c r="G294" s="59">
        <f t="shared" si="10"/>
        <v>195</v>
      </c>
      <c r="H294" s="26"/>
      <c r="I294" s="1"/>
      <c r="J294" s="11"/>
    </row>
    <row r="295" spans="1:10" ht="12">
      <c r="A295" s="10"/>
      <c r="B295" s="354" t="s">
        <v>52</v>
      </c>
      <c r="C295" s="54">
        <v>120</v>
      </c>
      <c r="D295" s="36"/>
      <c r="E295" s="36"/>
      <c r="F295" s="36"/>
      <c r="G295" s="59">
        <f t="shared" si="10"/>
        <v>120</v>
      </c>
      <c r="H295" s="26"/>
      <c r="I295" s="1"/>
      <c r="J295" s="11"/>
    </row>
    <row r="296" spans="1:10" ht="12">
      <c r="A296" s="10"/>
      <c r="B296" s="354" t="s">
        <v>78</v>
      </c>
      <c r="C296" s="54"/>
      <c r="D296" s="36">
        <v>50</v>
      </c>
      <c r="E296" s="36"/>
      <c r="F296" s="36"/>
      <c r="G296" s="59">
        <f t="shared" si="10"/>
        <v>50</v>
      </c>
      <c r="H296" s="26"/>
      <c r="I296" s="1"/>
      <c r="J296" s="11"/>
    </row>
    <row r="297" spans="1:10" ht="12">
      <c r="A297" s="10"/>
      <c r="B297" s="354" t="s">
        <v>210</v>
      </c>
      <c r="C297" s="54">
        <v>50</v>
      </c>
      <c r="D297" s="36"/>
      <c r="E297" s="36"/>
      <c r="F297" s="36"/>
      <c r="G297" s="59">
        <f t="shared" si="10"/>
        <v>50</v>
      </c>
      <c r="H297" s="26"/>
      <c r="I297" s="1"/>
      <c r="J297" s="11"/>
    </row>
    <row r="298" spans="1:10" ht="12">
      <c r="A298" s="10"/>
      <c r="B298" s="354" t="s">
        <v>114</v>
      </c>
      <c r="C298" s="54"/>
      <c r="D298" s="36">
        <v>13</v>
      </c>
      <c r="E298" s="36"/>
      <c r="F298" s="36"/>
      <c r="G298" s="59">
        <f t="shared" si="10"/>
        <v>13</v>
      </c>
      <c r="H298" s="26"/>
      <c r="I298" s="1"/>
      <c r="J298" s="11"/>
    </row>
    <row r="299" spans="1:10" ht="12">
      <c r="A299" s="10"/>
      <c r="B299" s="354" t="s">
        <v>79</v>
      </c>
      <c r="C299" s="54"/>
      <c r="D299" s="36">
        <v>40</v>
      </c>
      <c r="E299" s="36"/>
      <c r="F299" s="36"/>
      <c r="G299" s="59">
        <f t="shared" si="10"/>
        <v>40</v>
      </c>
      <c r="H299" s="26"/>
      <c r="I299" s="1"/>
      <c r="J299" s="11"/>
    </row>
    <row r="300" spans="1:10" ht="12">
      <c r="A300" s="10"/>
      <c r="B300" s="354" t="s">
        <v>80</v>
      </c>
      <c r="C300" s="54">
        <v>20</v>
      </c>
      <c r="D300" s="36"/>
      <c r="E300" s="36"/>
      <c r="F300" s="36"/>
      <c r="G300" s="59">
        <f t="shared" si="10"/>
        <v>20</v>
      </c>
      <c r="H300" s="26"/>
      <c r="I300" s="1"/>
      <c r="J300" s="11"/>
    </row>
    <row r="301" spans="1:10" ht="12">
      <c r="A301" s="10"/>
      <c r="B301" s="354" t="s">
        <v>29</v>
      </c>
      <c r="C301" s="54"/>
      <c r="D301" s="36">
        <v>32</v>
      </c>
      <c r="E301" s="36"/>
      <c r="F301" s="36"/>
      <c r="G301" s="59">
        <f t="shared" si="10"/>
        <v>32</v>
      </c>
      <c r="H301" s="26"/>
      <c r="I301" s="1"/>
      <c r="J301" s="11"/>
    </row>
    <row r="302" spans="1:10" ht="12">
      <c r="A302" s="10"/>
      <c r="B302" s="354" t="s">
        <v>82</v>
      </c>
      <c r="C302" s="54">
        <v>35</v>
      </c>
      <c r="D302" s="36"/>
      <c r="E302" s="36"/>
      <c r="F302" s="36"/>
      <c r="G302" s="59">
        <f t="shared" si="10"/>
        <v>35</v>
      </c>
      <c r="H302" s="26"/>
      <c r="I302" s="1"/>
      <c r="J302" s="11"/>
    </row>
    <row r="303" spans="1:10" ht="12">
      <c r="A303" s="27"/>
      <c r="B303" s="28" t="s">
        <v>35</v>
      </c>
      <c r="C303" s="56">
        <f>SUM(C286:C302)</f>
        <v>2018</v>
      </c>
      <c r="D303" s="37">
        <f>SUM(D286:D302)</f>
        <v>498</v>
      </c>
      <c r="E303" s="37">
        <f>SUM(E286:E302)</f>
        <v>0</v>
      </c>
      <c r="F303" s="37">
        <f>SUM(F286:F302)</f>
        <v>0</v>
      </c>
      <c r="G303" s="60">
        <f>SUM(G286:G302)</f>
        <v>2516</v>
      </c>
      <c r="H303" s="29">
        <v>2909</v>
      </c>
      <c r="I303" s="1"/>
      <c r="J303" s="11"/>
    </row>
    <row r="304" spans="1:10" ht="12">
      <c r="A304" s="166"/>
      <c r="B304" s="165"/>
      <c r="C304" s="75"/>
      <c r="D304" s="75"/>
      <c r="E304" s="75"/>
      <c r="F304" s="75"/>
      <c r="G304" s="75"/>
      <c r="H304" s="31"/>
      <c r="I304" s="1"/>
      <c r="J304" s="11"/>
    </row>
    <row r="305" spans="1:10" ht="12">
      <c r="A305" s="22"/>
      <c r="B305" s="50"/>
      <c r="C305" s="53"/>
      <c r="D305" s="51"/>
      <c r="E305" s="51"/>
      <c r="F305" s="51"/>
      <c r="G305" s="57"/>
      <c r="H305" s="21" t="s">
        <v>31</v>
      </c>
      <c r="I305" s="1"/>
      <c r="J305" s="11"/>
    </row>
    <row r="306" spans="1:10" ht="12">
      <c r="A306" s="22" t="s">
        <v>81</v>
      </c>
      <c r="B306" s="23"/>
      <c r="C306" s="54"/>
      <c r="G306" s="58"/>
      <c r="H306" s="43">
        <v>2005</v>
      </c>
      <c r="I306" s="1"/>
      <c r="J306" s="11"/>
    </row>
    <row r="307" spans="1:10" ht="12">
      <c r="A307" s="10"/>
      <c r="B307" s="25" t="s">
        <v>81</v>
      </c>
      <c r="C307" s="54">
        <v>485</v>
      </c>
      <c r="D307" s="36"/>
      <c r="E307" s="36"/>
      <c r="F307" s="36"/>
      <c r="G307" s="59">
        <f>SUM(C307:F307)</f>
        <v>485</v>
      </c>
      <c r="H307" s="26"/>
      <c r="I307" s="1"/>
      <c r="J307" s="11"/>
    </row>
    <row r="308" spans="1:10" ht="12">
      <c r="A308" s="27"/>
      <c r="B308" s="28" t="s">
        <v>35</v>
      </c>
      <c r="C308" s="56">
        <f>SUM(C307:C307)</f>
        <v>485</v>
      </c>
      <c r="D308" s="37">
        <f>SUM(D307:D307)</f>
        <v>0</v>
      </c>
      <c r="E308" s="37">
        <f>SUM(E307:E307)</f>
        <v>0</v>
      </c>
      <c r="F308" s="37">
        <f>SUM(F307:F307)</f>
        <v>0</v>
      </c>
      <c r="G308" s="56">
        <f>SUM(G307:G307)</f>
        <v>485</v>
      </c>
      <c r="H308" s="29">
        <v>410</v>
      </c>
      <c r="I308" s="1"/>
      <c r="J308" s="11"/>
    </row>
    <row r="309" spans="1:10" ht="12">
      <c r="A309" s="164"/>
      <c r="B309" s="33"/>
      <c r="C309" s="30"/>
      <c r="D309" s="30"/>
      <c r="E309" s="30"/>
      <c r="F309" s="30"/>
      <c r="G309" s="44"/>
      <c r="H309" s="34"/>
      <c r="I309" s="1"/>
      <c r="J309" s="11"/>
    </row>
    <row r="310" spans="1:10" ht="12">
      <c r="A310" s="22"/>
      <c r="B310" s="50"/>
      <c r="C310" s="53"/>
      <c r="D310" s="51"/>
      <c r="E310" s="51"/>
      <c r="F310" s="51"/>
      <c r="G310" s="57"/>
      <c r="H310" s="21" t="s">
        <v>31</v>
      </c>
      <c r="I310" s="1"/>
      <c r="J310" s="11"/>
    </row>
    <row r="311" spans="1:10" ht="12">
      <c r="A311" s="22" t="s">
        <v>153</v>
      </c>
      <c r="B311" s="23"/>
      <c r="C311" s="54"/>
      <c r="G311" s="58"/>
      <c r="H311" s="43">
        <v>2005</v>
      </c>
      <c r="I311" s="1"/>
      <c r="J311" s="11"/>
    </row>
    <row r="312" spans="1:10" ht="12">
      <c r="A312" s="10"/>
      <c r="B312" s="25" t="s">
        <v>34</v>
      </c>
      <c r="C312" s="54"/>
      <c r="D312" s="36"/>
      <c r="E312" s="36"/>
      <c r="F312" s="36"/>
      <c r="G312" s="59">
        <f>SUM(C312:F312)</f>
        <v>0</v>
      </c>
      <c r="H312" s="26"/>
      <c r="I312" s="1"/>
      <c r="J312" s="8"/>
    </row>
    <row r="313" spans="1:10" ht="12">
      <c r="A313" s="10"/>
      <c r="B313" s="25" t="s">
        <v>211</v>
      </c>
      <c r="C313" s="54"/>
      <c r="D313" s="36"/>
      <c r="E313" s="36">
        <v>8</v>
      </c>
      <c r="F313" s="36"/>
      <c r="G313" s="59">
        <f>SUM(C313:F313)</f>
        <v>8</v>
      </c>
      <c r="H313" s="26"/>
      <c r="I313" s="1"/>
      <c r="J313" s="17"/>
    </row>
    <row r="314" spans="1:10" ht="12">
      <c r="A314" s="24"/>
      <c r="B314" s="25" t="s">
        <v>212</v>
      </c>
      <c r="C314" s="55"/>
      <c r="D314" s="44">
        <v>8</v>
      </c>
      <c r="E314" s="44"/>
      <c r="F314" s="44"/>
      <c r="G314" s="59">
        <f>SUM(C314:F314)</f>
        <v>8</v>
      </c>
      <c r="H314" s="26"/>
      <c r="I314" s="1"/>
      <c r="J314" s="17"/>
    </row>
    <row r="315" spans="1:10" ht="12">
      <c r="A315" s="27"/>
      <c r="B315" s="28" t="s">
        <v>35</v>
      </c>
      <c r="C315" s="56">
        <f>SUM(C312:C314)</f>
        <v>0</v>
      </c>
      <c r="D315" s="37">
        <f>SUM(D312:D314)</f>
        <v>8</v>
      </c>
      <c r="E315" s="37">
        <f>SUM(E312:E314)</f>
        <v>8</v>
      </c>
      <c r="F315" s="37">
        <f>SUM(F312:F314)</f>
        <v>0</v>
      </c>
      <c r="G315" s="56">
        <f>SUM(G312:G314)</f>
        <v>16</v>
      </c>
      <c r="H315" s="29">
        <v>25</v>
      </c>
      <c r="I315" s="1"/>
      <c r="J315" s="17"/>
    </row>
    <row r="316" spans="1:10" ht="12">
      <c r="A316" s="74"/>
      <c r="B316" s="33"/>
      <c r="C316" s="30"/>
      <c r="D316" s="30"/>
      <c r="E316" s="30"/>
      <c r="F316" s="30"/>
      <c r="G316" s="44"/>
      <c r="H316" s="34"/>
      <c r="I316" s="1"/>
      <c r="J316" s="17"/>
    </row>
    <row r="317" spans="1:10" ht="12">
      <c r="A317" s="22"/>
      <c r="B317" s="50"/>
      <c r="C317" s="53"/>
      <c r="D317" s="51"/>
      <c r="E317" s="51"/>
      <c r="F317" s="51"/>
      <c r="G317" s="57"/>
      <c r="H317" s="21" t="s">
        <v>31</v>
      </c>
      <c r="I317" s="1"/>
      <c r="J317" s="17"/>
    </row>
    <row r="318" spans="1:10" ht="12">
      <c r="A318" s="22" t="s">
        <v>116</v>
      </c>
      <c r="B318" s="23"/>
      <c r="C318" s="54"/>
      <c r="G318" s="58"/>
      <c r="H318" s="43">
        <v>2005</v>
      </c>
      <c r="I318" s="1"/>
      <c r="J318" s="17"/>
    </row>
    <row r="319" spans="1:10" ht="12">
      <c r="A319" s="10"/>
      <c r="B319" s="25" t="s">
        <v>34</v>
      </c>
      <c r="C319" s="54"/>
      <c r="D319" s="36"/>
      <c r="E319" s="36"/>
      <c r="F319" s="36"/>
      <c r="G319" s="59">
        <f>SUM(C319:F319)</f>
        <v>0</v>
      </c>
      <c r="H319" s="26"/>
      <c r="I319" s="1"/>
      <c r="J319" s="17"/>
    </row>
    <row r="320" spans="1:10" ht="12">
      <c r="A320" s="10"/>
      <c r="B320" s="25" t="s">
        <v>116</v>
      </c>
      <c r="C320" s="54"/>
      <c r="D320" s="36">
        <v>390</v>
      </c>
      <c r="E320" s="36"/>
      <c r="F320" s="36"/>
      <c r="G320" s="59">
        <f>SUM(C320:F320)</f>
        <v>390</v>
      </c>
      <c r="H320" s="26"/>
      <c r="I320" s="1"/>
      <c r="J320" s="17"/>
    </row>
    <row r="321" spans="1:10" ht="12">
      <c r="A321" s="27"/>
      <c r="B321" s="28" t="s">
        <v>35</v>
      </c>
      <c r="C321" s="56">
        <f>SUM(C319:C320)</f>
        <v>0</v>
      </c>
      <c r="D321" s="37">
        <f>SUM(D319:D320)</f>
        <v>390</v>
      </c>
      <c r="E321" s="37">
        <f>SUM(E319:E320)</f>
        <v>0</v>
      </c>
      <c r="F321" s="37">
        <f>SUM(F319:F320)</f>
        <v>0</v>
      </c>
      <c r="G321" s="56">
        <f>SUM(G319:G320)</f>
        <v>390</v>
      </c>
      <c r="H321" s="29">
        <v>390</v>
      </c>
      <c r="I321" s="1"/>
      <c r="J321" s="17"/>
    </row>
    <row r="322" spans="1:10" ht="12">
      <c r="A322" s="74"/>
      <c r="B322" s="33"/>
      <c r="C322" s="30"/>
      <c r="D322" s="30"/>
      <c r="E322" s="30"/>
      <c r="F322" s="30"/>
      <c r="G322" s="44"/>
      <c r="H322" s="34"/>
      <c r="I322" s="1"/>
      <c r="J322" s="17"/>
    </row>
    <row r="323" spans="1:10" ht="12">
      <c r="A323" s="22"/>
      <c r="B323" s="50"/>
      <c r="C323" s="53"/>
      <c r="D323" s="51"/>
      <c r="E323" s="51"/>
      <c r="F323" s="51"/>
      <c r="G323" s="57"/>
      <c r="H323" s="21" t="s">
        <v>31</v>
      </c>
      <c r="I323" s="1"/>
      <c r="J323" s="17"/>
    </row>
    <row r="324" spans="1:10" ht="12">
      <c r="A324" s="22" t="s">
        <v>83</v>
      </c>
      <c r="B324" s="23"/>
      <c r="C324" s="54"/>
      <c r="G324" s="58"/>
      <c r="H324" s="43">
        <v>2005</v>
      </c>
      <c r="I324" s="1"/>
      <c r="J324" s="17"/>
    </row>
    <row r="325" spans="1:10" ht="12">
      <c r="A325" s="10"/>
      <c r="B325" s="25" t="s">
        <v>34</v>
      </c>
      <c r="C325" s="54"/>
      <c r="D325" s="36"/>
      <c r="E325" s="36"/>
      <c r="F325" s="36"/>
      <c r="G325" s="59">
        <f>SUM(C325:F325)</f>
        <v>0</v>
      </c>
      <c r="H325" s="26"/>
      <c r="I325" s="1"/>
      <c r="J325" s="17"/>
    </row>
    <row r="326" spans="1:10" ht="12">
      <c r="A326" s="10"/>
      <c r="B326" s="25" t="s">
        <v>84</v>
      </c>
      <c r="C326" s="54">
        <v>50</v>
      </c>
      <c r="D326" s="36"/>
      <c r="E326" s="36"/>
      <c r="F326" s="36"/>
      <c r="G326" s="59">
        <f>SUM(C326:F326)</f>
        <v>50</v>
      </c>
      <c r="H326" s="26"/>
      <c r="I326" s="1"/>
      <c r="J326" s="17"/>
    </row>
    <row r="327" spans="1:10" ht="12">
      <c r="A327" s="10"/>
      <c r="B327" s="25" t="s">
        <v>85</v>
      </c>
      <c r="C327" s="54">
        <v>25</v>
      </c>
      <c r="D327" s="36"/>
      <c r="E327" s="36"/>
      <c r="F327" s="36"/>
      <c r="G327" s="59">
        <f>SUM(C327:F327)</f>
        <v>25</v>
      </c>
      <c r="H327" s="26"/>
      <c r="I327" s="1"/>
      <c r="J327" s="17"/>
    </row>
    <row r="328" spans="1:10" ht="12">
      <c r="A328" s="27"/>
      <c r="B328" s="28" t="s">
        <v>35</v>
      </c>
      <c r="C328" s="56">
        <f>SUM(C325:C327)</f>
        <v>75</v>
      </c>
      <c r="D328" s="37">
        <f>SUM(D325:D327)</f>
        <v>0</v>
      </c>
      <c r="E328" s="37">
        <f>SUM(E325:E327)</f>
        <v>0</v>
      </c>
      <c r="F328" s="37">
        <f>SUM(F325:F327)</f>
        <v>0</v>
      </c>
      <c r="G328" s="56">
        <f>SUM(G325:G327)</f>
        <v>75</v>
      </c>
      <c r="H328" s="29">
        <v>115</v>
      </c>
      <c r="I328" s="1"/>
      <c r="J328" s="17"/>
    </row>
    <row r="329" spans="1:10" ht="12">
      <c r="A329" s="74"/>
      <c r="B329" s="33"/>
      <c r="C329" s="30"/>
      <c r="D329" s="30"/>
      <c r="E329" s="30"/>
      <c r="F329" s="30"/>
      <c r="G329" s="44"/>
      <c r="H329" s="34"/>
      <c r="I329" s="1"/>
      <c r="J329" s="12"/>
    </row>
    <row r="330" spans="1:10" ht="12">
      <c r="A330" s="22"/>
      <c r="B330" s="50"/>
      <c r="C330" s="53"/>
      <c r="D330" s="51"/>
      <c r="E330" s="51"/>
      <c r="F330" s="51"/>
      <c r="G330" s="57"/>
      <c r="H330" s="21" t="s">
        <v>31</v>
      </c>
      <c r="I330" s="1"/>
      <c r="J330" s="11"/>
    </row>
    <row r="331" spans="1:10" ht="12">
      <c r="A331" s="22" t="s">
        <v>213</v>
      </c>
      <c r="B331" s="23"/>
      <c r="C331" s="54"/>
      <c r="G331" s="58"/>
      <c r="H331" s="43">
        <v>2005</v>
      </c>
      <c r="I331" s="1"/>
      <c r="J331" s="11"/>
    </row>
    <row r="332" spans="1:10" ht="14.25" customHeight="1">
      <c r="A332" s="10"/>
      <c r="B332" s="25" t="s">
        <v>34</v>
      </c>
      <c r="C332" s="54"/>
      <c r="D332" s="36"/>
      <c r="E332" s="36"/>
      <c r="F332" s="36"/>
      <c r="G332" s="59">
        <f>SUM(C332:F332)</f>
        <v>0</v>
      </c>
      <c r="H332" s="26"/>
      <c r="I332" s="1"/>
      <c r="J332" s="11"/>
    </row>
    <row r="333" spans="1:10" ht="14.25" customHeight="1">
      <c r="A333" s="10"/>
      <c r="B333" s="25" t="s">
        <v>87</v>
      </c>
      <c r="C333" s="54">
        <v>1000</v>
      </c>
      <c r="D333" s="36">
        <f>10092</f>
        <v>10092</v>
      </c>
      <c r="E333" s="36"/>
      <c r="F333" s="36"/>
      <c r="G333" s="59">
        <f aca="true" t="shared" si="11" ref="G333:G346">SUM(C333:F333)</f>
        <v>11092</v>
      </c>
      <c r="H333" s="26"/>
      <c r="I333" s="1"/>
      <c r="J333" s="11"/>
    </row>
    <row r="334" spans="1:10" ht="14.25" customHeight="1">
      <c r="A334" s="10"/>
      <c r="B334" s="25" t="s">
        <v>88</v>
      </c>
      <c r="C334" s="54"/>
      <c r="D334" s="36">
        <v>249</v>
      </c>
      <c r="E334" s="36"/>
      <c r="F334" s="36"/>
      <c r="G334" s="59">
        <f t="shared" si="11"/>
        <v>249</v>
      </c>
      <c r="H334" s="26"/>
      <c r="I334" s="1"/>
      <c r="J334" s="11"/>
    </row>
    <row r="335" spans="1:10" ht="14.25" customHeight="1">
      <c r="A335" s="10"/>
      <c r="B335" s="25" t="s">
        <v>89</v>
      </c>
      <c r="C335" s="54"/>
      <c r="D335" s="36"/>
      <c r="E335" s="36"/>
      <c r="F335" s="36"/>
      <c r="G335" s="59">
        <f t="shared" si="11"/>
        <v>0</v>
      </c>
      <c r="H335" s="26"/>
      <c r="I335" s="1"/>
      <c r="J335" s="11"/>
    </row>
    <row r="336" spans="1:10" ht="14.25" customHeight="1">
      <c r="A336" s="10"/>
      <c r="B336" s="25" t="s">
        <v>90</v>
      </c>
      <c r="C336" s="54"/>
      <c r="D336" s="36"/>
      <c r="E336" s="36"/>
      <c r="F336" s="36"/>
      <c r="G336" s="59">
        <f t="shared" si="11"/>
        <v>0</v>
      </c>
      <c r="H336" s="26"/>
      <c r="I336" s="1"/>
      <c r="J336" s="11"/>
    </row>
    <row r="337" spans="1:10" ht="12">
      <c r="A337" s="10"/>
      <c r="B337" s="25" t="s">
        <v>12</v>
      </c>
      <c r="C337" s="54"/>
      <c r="D337" s="36">
        <v>96</v>
      </c>
      <c r="E337" s="36"/>
      <c r="F337" s="36"/>
      <c r="G337" s="59">
        <f t="shared" si="11"/>
        <v>96</v>
      </c>
      <c r="H337" s="26"/>
      <c r="I337" s="1"/>
      <c r="J337" s="11"/>
    </row>
    <row r="338" spans="1:10" ht="12">
      <c r="A338" s="10"/>
      <c r="B338" s="25" t="s">
        <v>214</v>
      </c>
      <c r="C338" s="54"/>
      <c r="D338" s="36">
        <v>12</v>
      </c>
      <c r="E338" s="36">
        <v>11</v>
      </c>
      <c r="F338" s="36"/>
      <c r="G338" s="59">
        <f t="shared" si="11"/>
        <v>23</v>
      </c>
      <c r="H338" s="26"/>
      <c r="I338" s="1"/>
      <c r="J338" s="11"/>
    </row>
    <row r="339" spans="1:10" ht="12">
      <c r="A339" s="10"/>
      <c r="B339" s="25" t="s">
        <v>13</v>
      </c>
      <c r="C339" s="54"/>
      <c r="D339" s="36"/>
      <c r="E339" s="36">
        <v>30</v>
      </c>
      <c r="F339" s="36"/>
      <c r="G339" s="59">
        <f t="shared" si="11"/>
        <v>30</v>
      </c>
      <c r="H339" s="26"/>
      <c r="I339" s="1"/>
      <c r="J339" s="11"/>
    </row>
    <row r="340" spans="1:10" ht="12">
      <c r="A340" s="10"/>
      <c r="B340" s="25" t="s">
        <v>0</v>
      </c>
      <c r="C340" s="54"/>
      <c r="D340" s="36">
        <v>15</v>
      </c>
      <c r="E340" s="36">
        <v>15</v>
      </c>
      <c r="F340" s="36"/>
      <c r="G340" s="59">
        <f t="shared" si="11"/>
        <v>30</v>
      </c>
      <c r="H340" s="26"/>
      <c r="I340" s="1"/>
      <c r="J340" s="11"/>
    </row>
    <row r="341" spans="1:10" ht="12">
      <c r="A341" s="10"/>
      <c r="B341" s="25" t="s">
        <v>1</v>
      </c>
      <c r="C341" s="54"/>
      <c r="D341" s="36">
        <v>56</v>
      </c>
      <c r="E341" s="36">
        <v>10</v>
      </c>
      <c r="F341" s="36"/>
      <c r="G341" s="59">
        <f t="shared" si="11"/>
        <v>66</v>
      </c>
      <c r="H341" s="26"/>
      <c r="I341" s="1"/>
      <c r="J341" s="11"/>
    </row>
    <row r="342" spans="1:10" ht="12">
      <c r="A342" s="10"/>
      <c r="B342" s="25" t="s">
        <v>2</v>
      </c>
      <c r="C342" s="54"/>
      <c r="D342" s="36">
        <v>44</v>
      </c>
      <c r="E342" s="36">
        <v>43</v>
      </c>
      <c r="F342" s="36"/>
      <c r="G342" s="59">
        <f t="shared" si="11"/>
        <v>87</v>
      </c>
      <c r="H342" s="26"/>
      <c r="I342" s="1"/>
      <c r="J342" s="11"/>
    </row>
    <row r="343" spans="1:10" ht="12">
      <c r="A343" s="10"/>
      <c r="B343" s="25" t="s">
        <v>59</v>
      </c>
      <c r="C343" s="54"/>
      <c r="D343" s="36">
        <v>60</v>
      </c>
      <c r="E343" s="36">
        <v>40</v>
      </c>
      <c r="F343" s="36"/>
      <c r="G343" s="59">
        <f t="shared" si="11"/>
        <v>100</v>
      </c>
      <c r="H343" s="26"/>
      <c r="I343" s="1"/>
      <c r="J343" s="11"/>
    </row>
    <row r="344" spans="1:10" ht="12">
      <c r="A344" s="10"/>
      <c r="B344" s="25" t="s">
        <v>152</v>
      </c>
      <c r="C344" s="54"/>
      <c r="D344" s="36">
        <v>21</v>
      </c>
      <c r="E344" s="36">
        <v>25</v>
      </c>
      <c r="F344" s="36"/>
      <c r="G344" s="59">
        <f t="shared" si="11"/>
        <v>46</v>
      </c>
      <c r="H344" s="26"/>
      <c r="I344" s="1"/>
      <c r="J344" s="11"/>
    </row>
    <row r="345" spans="1:10" ht="12">
      <c r="A345" s="10"/>
      <c r="B345" s="25" t="s">
        <v>215</v>
      </c>
      <c r="C345" s="54"/>
      <c r="D345" s="36">
        <v>7</v>
      </c>
      <c r="E345" s="36">
        <v>6</v>
      </c>
      <c r="F345" s="36"/>
      <c r="G345" s="59">
        <f t="shared" si="11"/>
        <v>13</v>
      </c>
      <c r="H345" s="26"/>
      <c r="I345" s="1"/>
      <c r="J345" s="11"/>
    </row>
    <row r="346" spans="1:9" ht="12">
      <c r="A346" s="27"/>
      <c r="B346" s="28" t="s">
        <v>35</v>
      </c>
      <c r="C346" s="56">
        <f>SUM(C332:C345)</f>
        <v>1000</v>
      </c>
      <c r="D346" s="37">
        <f>SUM(D332:D345)</f>
        <v>10652</v>
      </c>
      <c r="E346" s="37">
        <f>SUM(E332:E345)</f>
        <v>180</v>
      </c>
      <c r="F346" s="37">
        <f>SUM(F332:F345)</f>
        <v>0</v>
      </c>
      <c r="G346" s="60">
        <f t="shared" si="11"/>
        <v>11832</v>
      </c>
      <c r="H346" s="29">
        <v>10007</v>
      </c>
      <c r="I346" s="1"/>
    </row>
    <row r="347" spans="1:10" ht="12">
      <c r="A347" s="32"/>
      <c r="B347" s="33"/>
      <c r="C347" s="30"/>
      <c r="D347" s="30"/>
      <c r="E347" s="30"/>
      <c r="F347" s="30"/>
      <c r="G347" s="44"/>
      <c r="H347" s="34"/>
      <c r="I347" s="1"/>
      <c r="J347" s="19"/>
    </row>
    <row r="348" spans="1:10" ht="15.75">
      <c r="A348" s="41" t="s">
        <v>216</v>
      </c>
      <c r="B348" s="33"/>
      <c r="C348" s="30"/>
      <c r="D348" s="30"/>
      <c r="E348" s="30"/>
      <c r="F348" s="30"/>
      <c r="G348" s="44"/>
      <c r="H348" s="34"/>
      <c r="I348" s="1"/>
      <c r="J348" s="19"/>
    </row>
    <row r="349" spans="1:10" ht="12">
      <c r="A349" s="22"/>
      <c r="B349" s="50"/>
      <c r="C349" s="53"/>
      <c r="D349" s="51"/>
      <c r="E349" s="51"/>
      <c r="F349" s="51"/>
      <c r="G349" s="57"/>
      <c r="H349" s="21" t="s">
        <v>31</v>
      </c>
      <c r="I349" s="1"/>
      <c r="J349" s="19"/>
    </row>
    <row r="350" spans="1:10" ht="12">
      <c r="A350" s="22" t="s">
        <v>216</v>
      </c>
      <c r="B350" s="23"/>
      <c r="C350" s="54"/>
      <c r="G350" s="58"/>
      <c r="H350" s="43">
        <v>2005</v>
      </c>
      <c r="I350" s="1"/>
      <c r="J350" s="19"/>
    </row>
    <row r="351" spans="1:10" ht="12">
      <c r="A351" s="10"/>
      <c r="B351" s="25" t="s">
        <v>113</v>
      </c>
      <c r="C351" s="54">
        <v>14173</v>
      </c>
      <c r="D351" s="36"/>
      <c r="E351" s="36"/>
      <c r="F351" s="36"/>
      <c r="G351" s="59">
        <f>SUM(C351:F351)</f>
        <v>14173</v>
      </c>
      <c r="H351" s="26"/>
      <c r="I351" s="1"/>
      <c r="J351" s="19"/>
    </row>
    <row r="352" spans="1:10" ht="12">
      <c r="A352" s="10"/>
      <c r="B352" s="25" t="s">
        <v>217</v>
      </c>
      <c r="C352" s="54">
        <v>-1366</v>
      </c>
      <c r="D352" s="36"/>
      <c r="E352" s="36"/>
      <c r="F352" s="36"/>
      <c r="G352" s="59">
        <f>SUM(C352:F352)</f>
        <v>-1366</v>
      </c>
      <c r="H352" s="26"/>
      <c r="I352" s="1"/>
      <c r="J352" s="19"/>
    </row>
    <row r="353" spans="1:10" ht="12">
      <c r="A353" s="10"/>
      <c r="B353" s="25" t="s">
        <v>218</v>
      </c>
      <c r="C353" s="54">
        <v>902</v>
      </c>
      <c r="D353" s="36"/>
      <c r="E353" s="36"/>
      <c r="F353" s="36"/>
      <c r="G353" s="59">
        <f>SUM(C353:F353)</f>
        <v>902</v>
      </c>
      <c r="H353" s="26"/>
      <c r="I353" s="1"/>
      <c r="J353" s="19"/>
    </row>
    <row r="354" spans="1:10" ht="12">
      <c r="A354" s="27"/>
      <c r="B354" s="28" t="s">
        <v>35</v>
      </c>
      <c r="C354" s="56">
        <f>SUM(C351:C353)</f>
        <v>13709</v>
      </c>
      <c r="D354" s="37">
        <f>SUM(D351:D353)</f>
        <v>0</v>
      </c>
      <c r="E354" s="37">
        <f>SUM(E351:E353)</f>
        <v>0</v>
      </c>
      <c r="F354" s="37">
        <f>SUM(F351:F353)</f>
        <v>0</v>
      </c>
      <c r="G354" s="56">
        <f>SUM(G351:G353)</f>
        <v>13709</v>
      </c>
      <c r="H354" s="29">
        <v>13122</v>
      </c>
      <c r="I354" s="1"/>
      <c r="J354" s="19"/>
    </row>
    <row r="355" spans="1:10" ht="12">
      <c r="A355" s="32"/>
      <c r="B355" s="33"/>
      <c r="C355" s="30"/>
      <c r="D355" s="30"/>
      <c r="E355" s="30"/>
      <c r="F355" s="30"/>
      <c r="G355" s="44"/>
      <c r="H355" s="34"/>
      <c r="I355" s="1"/>
      <c r="J355" s="19"/>
    </row>
    <row r="356" spans="1:10" ht="12">
      <c r="A356" s="32"/>
      <c r="B356" s="33"/>
      <c r="C356" s="30"/>
      <c r="D356" s="30"/>
      <c r="E356" s="30"/>
      <c r="F356" s="30"/>
      <c r="G356" s="44"/>
      <c r="H356" s="34"/>
      <c r="I356" s="1"/>
      <c r="J356" s="19"/>
    </row>
    <row r="357" spans="1:10" s="18" customFormat="1" ht="12">
      <c r="A357" s="347"/>
      <c r="B357" s="20"/>
      <c r="C357" s="9"/>
      <c r="D357" s="16"/>
      <c r="E357" s="16"/>
      <c r="F357" s="16"/>
      <c r="G357" s="20"/>
      <c r="H357" s="35"/>
      <c r="I357" s="1"/>
      <c r="J357" s="2"/>
    </row>
    <row r="358" spans="1:10" s="18" customFormat="1" ht="12">
      <c r="A358" s="347"/>
      <c r="B358" s="20"/>
      <c r="C358" s="9"/>
      <c r="D358" s="9"/>
      <c r="E358" s="9"/>
      <c r="F358" s="9"/>
      <c r="G358" s="9"/>
      <c r="H358" s="345"/>
      <c r="I358" s="1"/>
      <c r="J358" s="2"/>
    </row>
    <row r="359" spans="1:10" s="18" customFormat="1" ht="12">
      <c r="A359" s="15"/>
      <c r="B359" s="45"/>
      <c r="C359" s="9"/>
      <c r="D359" s="16"/>
      <c r="E359" s="16"/>
      <c r="F359" s="16"/>
      <c r="G359" s="45"/>
      <c r="H359" s="345"/>
      <c r="I359" s="14"/>
      <c r="J359" s="2"/>
    </row>
    <row r="360" spans="1:10" s="18" customFormat="1" ht="12">
      <c r="A360" s="15"/>
      <c r="B360" s="45"/>
      <c r="C360" s="9"/>
      <c r="D360" s="16"/>
      <c r="E360" s="16"/>
      <c r="F360" s="16"/>
      <c r="G360" s="45"/>
      <c r="H360" s="345"/>
      <c r="I360" s="14"/>
      <c r="J360" s="2"/>
    </row>
    <row r="361" spans="1:10" s="18" customFormat="1" ht="12">
      <c r="A361" s="15"/>
      <c r="B361" s="9"/>
      <c r="C361" s="9"/>
      <c r="D361" s="16"/>
      <c r="E361" s="16"/>
      <c r="F361" s="16"/>
      <c r="G361" s="9"/>
      <c r="H361" s="345"/>
      <c r="I361" s="14"/>
      <c r="J361" s="2"/>
    </row>
    <row r="362" spans="1:10" s="18" customFormat="1" ht="12">
      <c r="A362" s="15"/>
      <c r="B362" s="9"/>
      <c r="C362" s="9"/>
      <c r="D362" s="16"/>
      <c r="E362" s="16"/>
      <c r="F362" s="16"/>
      <c r="G362" s="9"/>
      <c r="H362" s="348"/>
      <c r="I362" s="14"/>
      <c r="J362" s="2"/>
    </row>
    <row r="363" spans="1:10" s="18" customFormat="1" ht="12">
      <c r="A363" s="349"/>
      <c r="B363" s="9"/>
      <c r="C363" s="9"/>
      <c r="D363" s="77"/>
      <c r="E363" s="77"/>
      <c r="F363" s="77"/>
      <c r="G363" s="9"/>
      <c r="H363" s="350"/>
      <c r="I363" s="14"/>
      <c r="J363" s="2"/>
    </row>
    <row r="364" spans="1:10" s="18" customFormat="1" ht="12">
      <c r="A364" s="9"/>
      <c r="B364" s="9"/>
      <c r="C364" s="9"/>
      <c r="D364" s="35"/>
      <c r="E364" s="35"/>
      <c r="F364" s="35"/>
      <c r="G364" s="9"/>
      <c r="H364" s="350"/>
      <c r="I364" s="14"/>
      <c r="J364" s="2"/>
    </row>
    <row r="365" spans="1:10" s="18" customFormat="1" ht="12">
      <c r="A365" s="9"/>
      <c r="B365" s="9"/>
      <c r="C365" s="9"/>
      <c r="D365" s="9"/>
      <c r="E365" s="9"/>
      <c r="F365" s="9"/>
      <c r="G365" s="9"/>
      <c r="H365" s="350"/>
      <c r="I365" s="14"/>
      <c r="J365" s="2"/>
    </row>
    <row r="366" spans="1:10" s="18" customFormat="1" ht="12">
      <c r="A366" s="9"/>
      <c r="B366" s="9"/>
      <c r="C366" s="9"/>
      <c r="D366" s="9"/>
      <c r="E366" s="9"/>
      <c r="F366" s="9"/>
      <c r="G366" s="9"/>
      <c r="H366" s="350"/>
      <c r="I366" s="14"/>
      <c r="J366" s="2"/>
    </row>
    <row r="367" spans="1:10" s="18" customFormat="1" ht="12">
      <c r="A367" s="9"/>
      <c r="B367" s="9"/>
      <c r="C367" s="9"/>
      <c r="D367" s="9"/>
      <c r="E367" s="9"/>
      <c r="F367" s="9"/>
      <c r="G367" s="9"/>
      <c r="H367" s="35"/>
      <c r="I367" s="14"/>
      <c r="J367" s="2"/>
    </row>
    <row r="368" spans="1:10" s="18" customFormat="1" ht="12">
      <c r="A368" s="9"/>
      <c r="B368" s="9"/>
      <c r="C368" s="9"/>
      <c r="D368" s="9"/>
      <c r="E368" s="9"/>
      <c r="F368" s="9"/>
      <c r="G368" s="9"/>
      <c r="H368" s="35"/>
      <c r="I368" s="14"/>
      <c r="J368" s="2"/>
    </row>
    <row r="369" spans="1:10" s="18" customFormat="1" ht="12">
      <c r="A369" s="9"/>
      <c r="B369" s="351"/>
      <c r="C369" s="9"/>
      <c r="D369" s="9"/>
      <c r="E369" s="9"/>
      <c r="F369" s="9"/>
      <c r="G369" s="9"/>
      <c r="H369" s="35"/>
      <c r="I369" s="14"/>
      <c r="J369" s="2"/>
    </row>
    <row r="370" spans="1:10" s="18" customFormat="1" ht="12">
      <c r="A370" s="9"/>
      <c r="B370" s="351"/>
      <c r="C370" s="9"/>
      <c r="D370" s="9"/>
      <c r="E370" s="9"/>
      <c r="F370" s="9"/>
      <c r="G370" s="9"/>
      <c r="H370" s="345"/>
      <c r="I370" s="14"/>
      <c r="J370" s="2"/>
    </row>
    <row r="371" spans="1:10" s="18" customFormat="1" ht="12">
      <c r="A371" s="9"/>
      <c r="B371" s="9"/>
      <c r="C371" s="9"/>
      <c r="D371" s="9"/>
      <c r="E371" s="9"/>
      <c r="F371" s="9"/>
      <c r="G371" s="9"/>
      <c r="H371" s="345"/>
      <c r="I371" s="14"/>
      <c r="J371" s="2"/>
    </row>
    <row r="372" spans="1:10" s="18" customFormat="1" ht="12">
      <c r="A372" s="9"/>
      <c r="B372" s="9"/>
      <c r="C372" s="9"/>
      <c r="D372" s="9"/>
      <c r="E372" s="9"/>
      <c r="F372" s="9"/>
      <c r="G372" s="9"/>
      <c r="H372" s="345"/>
      <c r="I372" s="14"/>
      <c r="J372" s="2"/>
    </row>
    <row r="373" spans="1:9" ht="12">
      <c r="A373" s="9"/>
      <c r="B373" s="9"/>
      <c r="C373" s="9"/>
      <c r="D373" s="9"/>
      <c r="E373" s="9"/>
      <c r="F373" s="9"/>
      <c r="G373" s="9"/>
      <c r="H373" s="345"/>
      <c r="I373" s="38"/>
    </row>
    <row r="374" spans="1:8" ht="12">
      <c r="A374" s="9"/>
      <c r="B374" s="9"/>
      <c r="C374" s="9"/>
      <c r="D374" s="9"/>
      <c r="E374" s="9"/>
      <c r="F374" s="9"/>
      <c r="G374" s="9"/>
      <c r="H374" s="345"/>
    </row>
    <row r="375" spans="1:8" ht="12">
      <c r="A375" s="9"/>
      <c r="B375" s="9"/>
      <c r="C375" s="9"/>
      <c r="D375" s="9"/>
      <c r="E375" s="9"/>
      <c r="F375" s="9"/>
      <c r="G375" s="9"/>
      <c r="H375" s="35"/>
    </row>
    <row r="376" spans="1:8" ht="12">
      <c r="A376" s="9"/>
      <c r="B376" s="9"/>
      <c r="C376" s="9"/>
      <c r="D376" s="9"/>
      <c r="E376" s="9"/>
      <c r="F376" s="9"/>
      <c r="G376" s="9"/>
      <c r="H376" s="35"/>
    </row>
    <row r="377" spans="1:8" ht="12">
      <c r="A377" s="9"/>
      <c r="B377" s="9"/>
      <c r="C377" s="9"/>
      <c r="D377" s="9"/>
      <c r="E377" s="9"/>
      <c r="F377" s="9"/>
      <c r="G377" s="9"/>
      <c r="H377" s="35"/>
    </row>
    <row r="378" spans="1:8" ht="12">
      <c r="A378" s="9"/>
      <c r="B378" s="9"/>
      <c r="C378" s="9"/>
      <c r="D378" s="9"/>
      <c r="E378" s="9"/>
      <c r="F378" s="9"/>
      <c r="G378" s="9"/>
      <c r="H378" s="35"/>
    </row>
    <row r="379" ht="12">
      <c r="H379" s="13"/>
    </row>
    <row r="380" ht="12">
      <c r="H380" s="13"/>
    </row>
    <row r="381" ht="12">
      <c r="H381" s="13"/>
    </row>
    <row r="382" ht="12">
      <c r="H382" s="13"/>
    </row>
    <row r="383" ht="12">
      <c r="H383" s="13"/>
    </row>
  </sheetData>
  <mergeCells count="1">
    <mergeCell ref="D3:F3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140625" defaultRowHeight="12.75"/>
  <cols>
    <col min="1" max="1" width="44.140625" style="73" customWidth="1"/>
    <col min="2" max="3" width="8.8515625" style="73" customWidth="1"/>
    <col min="4" max="4" width="10.28125" style="73" customWidth="1"/>
    <col min="5" max="6" width="8.8515625" style="73" customWidth="1"/>
    <col min="7" max="7" width="30.7109375" style="73" bestFit="1" customWidth="1"/>
    <col min="8" max="16384" width="8.8515625" style="73" customWidth="1"/>
  </cols>
  <sheetData>
    <row r="1" ht="17.25">
      <c r="A1" s="368" t="s">
        <v>321</v>
      </c>
    </row>
    <row r="2" spans="1:4" ht="12">
      <c r="A2" s="357"/>
      <c r="D2" s="76" t="s">
        <v>322</v>
      </c>
    </row>
    <row r="3" ht="14.25" customHeight="1">
      <c r="A3" s="369" t="s">
        <v>117</v>
      </c>
    </row>
    <row r="4" spans="1:2" ht="12">
      <c r="A4" s="355" t="s">
        <v>163</v>
      </c>
      <c r="B4" s="353" t="s">
        <v>316</v>
      </c>
    </row>
    <row r="5" spans="1:2" ht="12">
      <c r="A5" s="357" t="s">
        <v>164</v>
      </c>
      <c r="B5" s="73">
        <v>125</v>
      </c>
    </row>
    <row r="6" spans="1:2" ht="12">
      <c r="A6" s="357" t="s">
        <v>120</v>
      </c>
      <c r="B6" s="73">
        <v>300</v>
      </c>
    </row>
    <row r="7" ht="12">
      <c r="A7" s="356" t="s">
        <v>51</v>
      </c>
    </row>
    <row r="8" spans="1:2" ht="12">
      <c r="A8" s="357" t="s">
        <v>319</v>
      </c>
      <c r="B8" s="73">
        <v>28</v>
      </c>
    </row>
    <row r="9" ht="12">
      <c r="A9" s="357"/>
    </row>
    <row r="10" ht="15.75">
      <c r="A10" s="367" t="s">
        <v>166</v>
      </c>
    </row>
    <row r="11" ht="12">
      <c r="A11" s="355" t="s">
        <v>178</v>
      </c>
    </row>
    <row r="12" spans="1:2" ht="12">
      <c r="A12" s="357" t="s">
        <v>179</v>
      </c>
      <c r="B12" s="73">
        <v>100</v>
      </c>
    </row>
    <row r="13" ht="12">
      <c r="A13" s="357"/>
    </row>
    <row r="14" ht="15.75">
      <c r="A14" s="367" t="s">
        <v>188</v>
      </c>
    </row>
    <row r="15" spans="1:6" ht="12">
      <c r="A15" s="355" t="s">
        <v>42</v>
      </c>
      <c r="B15" s="353"/>
      <c r="E15" s="357"/>
      <c r="F15" s="357"/>
    </row>
    <row r="16" spans="1:8" ht="12">
      <c r="A16" s="357" t="s">
        <v>315</v>
      </c>
      <c r="B16" s="73">
        <v>30</v>
      </c>
      <c r="E16" s="357"/>
      <c r="F16" s="357"/>
      <c r="G16" s="355"/>
      <c r="H16" s="353"/>
    </row>
    <row r="17" spans="1:8" ht="12">
      <c r="A17" s="356" t="s">
        <v>112</v>
      </c>
      <c r="E17" s="357"/>
      <c r="F17" s="357"/>
      <c r="G17" s="355"/>
      <c r="H17" s="353"/>
    </row>
    <row r="18" spans="1:6" ht="12">
      <c r="A18" s="357" t="s">
        <v>196</v>
      </c>
      <c r="B18" s="73">
        <v>150</v>
      </c>
      <c r="E18" s="357"/>
      <c r="F18" s="357"/>
    </row>
    <row r="19" spans="1:6" ht="12">
      <c r="A19" s="357" t="s">
        <v>197</v>
      </c>
      <c r="B19" s="73">
        <v>100</v>
      </c>
      <c r="E19" s="357"/>
      <c r="F19" s="357"/>
    </row>
    <row r="20" spans="1:6" ht="12">
      <c r="A20" s="357" t="s">
        <v>198</v>
      </c>
      <c r="B20" s="73">
        <v>40</v>
      </c>
      <c r="E20" s="357"/>
      <c r="F20" s="357"/>
    </row>
    <row r="21" spans="1:6" ht="12">
      <c r="A21" s="356" t="s">
        <v>3</v>
      </c>
      <c r="E21" s="357"/>
      <c r="F21" s="357"/>
    </row>
    <row r="22" spans="1:6" ht="12">
      <c r="A22" s="357" t="s">
        <v>219</v>
      </c>
      <c r="B22" s="73">
        <v>50</v>
      </c>
      <c r="E22" s="357"/>
      <c r="F22" s="357"/>
    </row>
    <row r="23" spans="1:6" ht="12">
      <c r="A23" s="356" t="s">
        <v>325</v>
      </c>
      <c r="E23" s="357"/>
      <c r="F23" s="357"/>
    </row>
    <row r="24" spans="1:6" ht="12">
      <c r="A24" s="357" t="s">
        <v>326</v>
      </c>
      <c r="B24" s="73">
        <v>400</v>
      </c>
      <c r="E24" s="357"/>
      <c r="F24" s="357"/>
    </row>
    <row r="25" spans="1:6" ht="12">
      <c r="A25" s="357"/>
      <c r="E25" s="357"/>
      <c r="F25" s="357"/>
    </row>
    <row r="26" spans="1:8" ht="15.75">
      <c r="A26" s="367" t="s">
        <v>53</v>
      </c>
      <c r="E26" s="357"/>
      <c r="F26" s="357"/>
      <c r="G26" s="76"/>
      <c r="H26" s="76"/>
    </row>
    <row r="27" spans="1:8" ht="12">
      <c r="A27" s="355" t="s">
        <v>237</v>
      </c>
      <c r="E27" s="357"/>
      <c r="F27" s="357"/>
      <c r="G27" s="76"/>
      <c r="H27" s="76"/>
    </row>
    <row r="28" spans="1:6" ht="12">
      <c r="A28" s="357" t="s">
        <v>205</v>
      </c>
      <c r="B28" s="73">
        <v>100</v>
      </c>
      <c r="E28" s="357"/>
      <c r="F28" s="357"/>
    </row>
    <row r="29" spans="1:6" ht="12">
      <c r="A29" s="357" t="s">
        <v>206</v>
      </c>
      <c r="B29" s="73">
        <v>190</v>
      </c>
      <c r="E29" s="357"/>
      <c r="F29" s="357"/>
    </row>
    <row r="30" spans="1:6" ht="12">
      <c r="A30" s="357"/>
      <c r="E30" s="357"/>
      <c r="F30" s="357"/>
    </row>
    <row r="31" spans="1:6" ht="12">
      <c r="A31" s="357"/>
      <c r="E31" s="357"/>
      <c r="F31" s="357"/>
    </row>
    <row r="32" spans="1:6" ht="12">
      <c r="A32" s="355" t="s">
        <v>35</v>
      </c>
      <c r="B32" s="360">
        <f>SUM(B5:B31)</f>
        <v>1613</v>
      </c>
      <c r="E32" s="357"/>
      <c r="F32" s="357"/>
    </row>
    <row r="33" spans="5:6" ht="12">
      <c r="E33" s="357"/>
      <c r="F33" s="357"/>
    </row>
    <row r="34" spans="5:8" ht="12">
      <c r="E34" s="357"/>
      <c r="F34" s="357"/>
      <c r="G34" s="356"/>
      <c r="H34" s="353"/>
    </row>
    <row r="35" ht="12">
      <c r="H35" s="352"/>
    </row>
    <row r="36" ht="12">
      <c r="H36" s="352"/>
    </row>
    <row r="37" ht="12">
      <c r="H37" s="352"/>
    </row>
    <row r="38" ht="12">
      <c r="H38" s="352"/>
    </row>
    <row r="39" ht="12">
      <c r="H39" s="352"/>
    </row>
    <row r="40" ht="12">
      <c r="H40" s="3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28.140625" style="407" customWidth="1"/>
    <col min="2" max="2" width="9.28125" style="371" customWidth="1"/>
    <col min="3" max="3" width="9.7109375" style="372" bestFit="1" customWidth="1"/>
    <col min="4" max="4" width="7.57421875" style="373" bestFit="1" customWidth="1"/>
    <col min="5" max="5" width="6.7109375" style="374" customWidth="1"/>
    <col min="6" max="6" width="7.00390625" style="374" bestFit="1" customWidth="1"/>
    <col min="7" max="7" width="7.28125" style="372" customWidth="1"/>
    <col min="8" max="8" width="8.7109375" style="372" customWidth="1"/>
    <col min="9" max="9" width="9.28125" style="371" bestFit="1" customWidth="1"/>
    <col min="10" max="10" width="9.57421875" style="372" bestFit="1" customWidth="1"/>
    <col min="11" max="11" width="7.00390625" style="382" bestFit="1" customWidth="1"/>
    <col min="12" max="12" width="2.421875" style="371" customWidth="1"/>
    <col min="13" max="13" width="7.00390625" style="377" customWidth="1"/>
    <col min="14" max="14" width="8.8515625" style="377" bestFit="1" customWidth="1"/>
    <col min="15" max="16384" width="10.28125" style="371" customWidth="1"/>
  </cols>
  <sheetData>
    <row r="1" spans="1:11" ht="12.75">
      <c r="A1" s="370">
        <f ca="1">TODAY()</f>
        <v>38635</v>
      </c>
      <c r="I1" s="375"/>
      <c r="J1" s="376" t="s">
        <v>371</v>
      </c>
      <c r="K1" s="375"/>
    </row>
    <row r="2" spans="1:10" ht="19.5">
      <c r="A2" s="378" t="s">
        <v>370</v>
      </c>
      <c r="B2" s="379"/>
      <c r="C2" s="380"/>
      <c r="J2" s="381"/>
    </row>
    <row r="3" spans="1:6" ht="15">
      <c r="A3" s="383" t="s">
        <v>329</v>
      </c>
      <c r="B3" s="380"/>
      <c r="C3" s="380"/>
      <c r="D3" s="384"/>
      <c r="E3" s="385"/>
      <c r="F3" s="385"/>
    </row>
    <row r="4" spans="1:2" ht="6.75" customHeight="1">
      <c r="A4" s="386"/>
      <c r="B4" s="387"/>
    </row>
    <row r="5" spans="1:12" ht="15">
      <c r="A5" s="358"/>
      <c r="B5" s="388" t="s">
        <v>330</v>
      </c>
      <c r="C5" s="389"/>
      <c r="D5" s="390"/>
      <c r="E5" s="388" t="s">
        <v>331</v>
      </c>
      <c r="F5" s="391"/>
      <c r="G5" s="392" t="s">
        <v>331</v>
      </c>
      <c r="H5" s="393"/>
      <c r="I5" s="394"/>
      <c r="J5" s="395"/>
      <c r="K5" s="396"/>
      <c r="L5" s="397"/>
    </row>
    <row r="6" spans="1:13" ht="15">
      <c r="A6" s="358"/>
      <c r="B6" s="398" t="s">
        <v>332</v>
      </c>
      <c r="C6" s="399"/>
      <c r="D6" s="400"/>
      <c r="E6" s="398" t="s">
        <v>333</v>
      </c>
      <c r="F6" s="401"/>
      <c r="G6" s="398" t="s">
        <v>334</v>
      </c>
      <c r="H6" s="402"/>
      <c r="I6" s="403" t="s">
        <v>35</v>
      </c>
      <c r="J6" s="404" t="s">
        <v>35</v>
      </c>
      <c r="K6" s="405"/>
      <c r="L6" s="397"/>
      <c r="M6" s="406" t="s">
        <v>31</v>
      </c>
    </row>
    <row r="7" spans="2:15" ht="12.75">
      <c r="B7" s="408" t="s">
        <v>31</v>
      </c>
      <c r="C7" s="409" t="s">
        <v>31</v>
      </c>
      <c r="D7" s="410"/>
      <c r="E7" s="411" t="s">
        <v>372</v>
      </c>
      <c r="F7" s="401"/>
      <c r="G7" s="398">
        <v>2005</v>
      </c>
      <c r="H7" s="402"/>
      <c r="I7" s="403" t="s">
        <v>335</v>
      </c>
      <c r="J7" s="404" t="s">
        <v>335</v>
      </c>
      <c r="K7" s="405"/>
      <c r="L7" s="397"/>
      <c r="M7" s="399">
        <v>2005</v>
      </c>
      <c r="N7" s="412"/>
      <c r="O7" s="374"/>
    </row>
    <row r="8" spans="2:15" ht="12.75">
      <c r="B8" s="413">
        <v>2006</v>
      </c>
      <c r="C8" s="414">
        <v>2005</v>
      </c>
      <c r="D8" s="415" t="s">
        <v>336</v>
      </c>
      <c r="E8" s="416" t="s">
        <v>337</v>
      </c>
      <c r="F8" s="417" t="s">
        <v>338</v>
      </c>
      <c r="G8" s="418" t="s">
        <v>337</v>
      </c>
      <c r="H8" s="419" t="s">
        <v>338</v>
      </c>
      <c r="I8" s="420">
        <v>2006</v>
      </c>
      <c r="J8" s="421">
        <v>2005</v>
      </c>
      <c r="K8" s="422" t="s">
        <v>336</v>
      </c>
      <c r="L8" s="423"/>
      <c r="M8" s="424" t="s">
        <v>337</v>
      </c>
      <c r="N8" s="425" t="s">
        <v>338</v>
      </c>
      <c r="O8" s="374"/>
    </row>
    <row r="9" spans="1:12" ht="12.75">
      <c r="A9" s="426" t="s">
        <v>223</v>
      </c>
      <c r="D9" s="427"/>
      <c r="E9" s="371"/>
      <c r="F9" s="428"/>
      <c r="H9" s="429"/>
      <c r="I9" s="428"/>
      <c r="J9" s="430"/>
      <c r="K9" s="431"/>
      <c r="L9" s="397"/>
    </row>
    <row r="10" spans="1:15" ht="12.75">
      <c r="A10" s="432" t="s">
        <v>163</v>
      </c>
      <c r="B10" s="433">
        <v>390</v>
      </c>
      <c r="C10" s="434">
        <f>'[6]verksamplan bil 3'!F7</f>
        <v>600</v>
      </c>
      <c r="D10" s="435">
        <f>+C10-B10</f>
        <v>210</v>
      </c>
      <c r="E10" s="382">
        <v>595</v>
      </c>
      <c r="F10" s="431">
        <v>866</v>
      </c>
      <c r="G10" s="436">
        <f>(M10/$M$54)*$C$76</f>
        <v>680.3626062322946</v>
      </c>
      <c r="H10" s="437">
        <f>(N10/$N$54)*$C$78</f>
        <v>957.7851770189371</v>
      </c>
      <c r="I10" s="431">
        <f>B10+E10+F10</f>
        <v>1851</v>
      </c>
      <c r="J10" s="437">
        <f>C10+G10+H10</f>
        <v>2238.147783251232</v>
      </c>
      <c r="K10" s="431">
        <f>+J10-I10</f>
        <v>387.1477832512319</v>
      </c>
      <c r="L10" s="438"/>
      <c r="M10" s="377">
        <v>1.44</v>
      </c>
      <c r="N10" s="377">
        <v>1.44</v>
      </c>
      <c r="O10" s="439"/>
    </row>
    <row r="11" spans="1:15" ht="12.75">
      <c r="A11" s="432" t="s">
        <v>339</v>
      </c>
      <c r="B11" s="433">
        <v>3</v>
      </c>
      <c r="C11" s="434">
        <v>0</v>
      </c>
      <c r="D11" s="435">
        <f>+C11-B11</f>
        <v>-3</v>
      </c>
      <c r="E11" s="382">
        <v>225</v>
      </c>
      <c r="F11" s="431">
        <v>333</v>
      </c>
      <c r="G11" s="436">
        <f>(M11/$M$54)*$C$76</f>
        <v>236.23701605288005</v>
      </c>
      <c r="H11" s="437">
        <f>(N11/$N$54)*$C$78</f>
        <v>332.5642975760198</v>
      </c>
      <c r="I11" s="431">
        <f>B11+E11+F11</f>
        <v>561</v>
      </c>
      <c r="J11" s="437">
        <f>C11+G11+H11</f>
        <v>568.8013136288998</v>
      </c>
      <c r="K11" s="431">
        <f>+J11-I11</f>
        <v>7.801313628899834</v>
      </c>
      <c r="L11" s="438"/>
      <c r="M11" s="377">
        <v>0.5</v>
      </c>
      <c r="N11" s="377">
        <v>0.5</v>
      </c>
      <c r="O11" s="439"/>
    </row>
    <row r="12" spans="1:15" ht="12.75">
      <c r="A12" s="432" t="s">
        <v>51</v>
      </c>
      <c r="B12" s="433">
        <v>312</v>
      </c>
      <c r="C12" s="434">
        <f>'[6]verksamplan bil 3'!F9</f>
        <v>265</v>
      </c>
      <c r="D12" s="435">
        <f>+C12-B12</f>
        <v>-47</v>
      </c>
      <c r="E12" s="382">
        <v>225</v>
      </c>
      <c r="F12" s="431">
        <v>333</v>
      </c>
      <c r="G12" s="436">
        <f>(M12/$M$54)*$C$76</f>
        <v>118.11850802644003</v>
      </c>
      <c r="H12" s="437">
        <f>(N12/$N$54)*$C$78</f>
        <v>166.2821487880099</v>
      </c>
      <c r="I12" s="431">
        <f>B12+E12+F12</f>
        <v>870</v>
      </c>
      <c r="J12" s="437">
        <f>C12+G12+H12</f>
        <v>549.4006568144499</v>
      </c>
      <c r="K12" s="431">
        <f>+J12-I12</f>
        <v>-320.5993431855501</v>
      </c>
      <c r="L12" s="438"/>
      <c r="M12" s="377">
        <v>0.25</v>
      </c>
      <c r="N12" s="377">
        <v>0.25</v>
      </c>
      <c r="O12" s="439"/>
    </row>
    <row r="13" spans="1:15" ht="12.75">
      <c r="A13" s="432" t="s">
        <v>340</v>
      </c>
      <c r="B13" s="433">
        <v>290</v>
      </c>
      <c r="C13" s="434">
        <f>'[6]verksamplan bil 3'!F10</f>
        <v>260</v>
      </c>
      <c r="D13" s="435">
        <f>+C13-B13</f>
        <v>-30</v>
      </c>
      <c r="E13" s="382">
        <v>460</v>
      </c>
      <c r="F13" s="431">
        <v>666</v>
      </c>
      <c r="G13" s="436">
        <f>(M13/$M$54)*$C$76</f>
        <v>472.4740321057601</v>
      </c>
      <c r="H13" s="437">
        <f>(N13/$N$54)*$C$78</f>
        <v>665.1285951520396</v>
      </c>
      <c r="I13" s="431">
        <f>B13+E13+F13</f>
        <v>1416</v>
      </c>
      <c r="J13" s="437">
        <f>C13+G13+H13</f>
        <v>1397.6026272577997</v>
      </c>
      <c r="K13" s="431">
        <f>+J13-I13</f>
        <v>-18.397372742200332</v>
      </c>
      <c r="L13" s="438"/>
      <c r="M13" s="377">
        <v>1</v>
      </c>
      <c r="N13" s="377">
        <v>1</v>
      </c>
      <c r="O13" s="439"/>
    </row>
    <row r="14" spans="1:15" ht="12.75">
      <c r="A14" s="440" t="s">
        <v>35</v>
      </c>
      <c r="B14" s="441">
        <f>SUM(B10:B13)</f>
        <v>995</v>
      </c>
      <c r="C14" s="442">
        <f>SUM(C10:C13)</f>
        <v>1125</v>
      </c>
      <c r="D14" s="443">
        <f>+C14-B14</f>
        <v>130</v>
      </c>
      <c r="E14" s="441">
        <f aca="true" t="shared" si="0" ref="E14:J14">SUM(E10:E13)</f>
        <v>1505</v>
      </c>
      <c r="F14" s="444">
        <f t="shared" si="0"/>
        <v>2198</v>
      </c>
      <c r="G14" s="442">
        <f t="shared" si="0"/>
        <v>1507.1921624173747</v>
      </c>
      <c r="H14" s="445">
        <f t="shared" si="0"/>
        <v>2121.7602185350065</v>
      </c>
      <c r="I14" s="444">
        <f t="shared" si="0"/>
        <v>4698</v>
      </c>
      <c r="J14" s="445">
        <f t="shared" si="0"/>
        <v>4753.952380952382</v>
      </c>
      <c r="K14" s="446">
        <f>+J14-I14</f>
        <v>55.952380952381645</v>
      </c>
      <c r="L14" s="447"/>
      <c r="M14" s="448"/>
      <c r="N14" s="448"/>
      <c r="O14" s="439"/>
    </row>
    <row r="15" spans="4:15" ht="8.25" customHeight="1">
      <c r="D15" s="449"/>
      <c r="E15" s="382"/>
      <c r="F15" s="382"/>
      <c r="H15" s="380"/>
      <c r="J15" s="436"/>
      <c r="O15" s="439"/>
    </row>
    <row r="16" spans="1:15" ht="12.75">
      <c r="A16" s="375" t="s">
        <v>225</v>
      </c>
      <c r="D16" s="449"/>
      <c r="E16" s="382"/>
      <c r="F16" s="382"/>
      <c r="H16" s="380"/>
      <c r="J16" s="436"/>
      <c r="O16" s="439"/>
    </row>
    <row r="17" spans="1:15" ht="12.75">
      <c r="A17" s="432" t="s">
        <v>341</v>
      </c>
      <c r="B17" s="433">
        <v>477</v>
      </c>
      <c r="C17" s="434">
        <f>'[6]verksamplan bil 3'!F14</f>
        <v>422</v>
      </c>
      <c r="D17" s="435">
        <f aca="true" t="shared" si="1" ref="D17:D24">+C17-B17</f>
        <v>-55</v>
      </c>
      <c r="E17" s="382">
        <v>225</v>
      </c>
      <c r="F17" s="431">
        <v>333</v>
      </c>
      <c r="G17" s="436">
        <f aca="true" t="shared" si="2" ref="G17:G22">(M17/$M$54)*$C$76</f>
        <v>236.23701605288005</v>
      </c>
      <c r="H17" s="437">
        <f aca="true" t="shared" si="3" ref="H17:H22">(N17/$N$54)*$C$78</f>
        <v>332.5642975760198</v>
      </c>
      <c r="I17" s="431">
        <f aca="true" t="shared" si="4" ref="I17:I22">B17+E17+F17</f>
        <v>1035</v>
      </c>
      <c r="J17" s="437">
        <f aca="true" t="shared" si="5" ref="J17:J22">C17+G17+H17</f>
        <v>990.8013136288998</v>
      </c>
      <c r="K17" s="431">
        <f aca="true" t="shared" si="6" ref="K17:K24">+J17-I17</f>
        <v>-44.198686371100166</v>
      </c>
      <c r="L17" s="438"/>
      <c r="M17" s="377">
        <v>0.5</v>
      </c>
      <c r="N17" s="377">
        <v>0.5</v>
      </c>
      <c r="O17" s="439"/>
    </row>
    <row r="18" spans="1:15" ht="12.75">
      <c r="A18" s="432" t="s">
        <v>342</v>
      </c>
      <c r="B18" s="433">
        <v>178</v>
      </c>
      <c r="C18" s="434">
        <f>'[6]verksamplan bil 3'!F15</f>
        <v>187</v>
      </c>
      <c r="D18" s="435">
        <f t="shared" si="1"/>
        <v>9</v>
      </c>
      <c r="E18" s="382">
        <v>460</v>
      </c>
      <c r="F18" s="431">
        <v>666</v>
      </c>
      <c r="G18" s="436">
        <f t="shared" si="2"/>
        <v>472.4740321057601</v>
      </c>
      <c r="H18" s="437">
        <f t="shared" si="3"/>
        <v>665.1285951520396</v>
      </c>
      <c r="I18" s="431">
        <f t="shared" si="4"/>
        <v>1304</v>
      </c>
      <c r="J18" s="437">
        <f t="shared" si="5"/>
        <v>1324.6026272577997</v>
      </c>
      <c r="K18" s="431">
        <f t="shared" si="6"/>
        <v>20.602627257799668</v>
      </c>
      <c r="L18" s="438"/>
      <c r="M18" s="377">
        <v>1</v>
      </c>
      <c r="N18" s="377">
        <v>1</v>
      </c>
      <c r="O18" s="439"/>
    </row>
    <row r="19" spans="1:15" ht="12.75">
      <c r="A19" s="432" t="s">
        <v>10</v>
      </c>
      <c r="B19" s="433">
        <v>16</v>
      </c>
      <c r="C19" s="434">
        <f>'[6]verksamplan bil 3'!F16</f>
        <v>26</v>
      </c>
      <c r="D19" s="435">
        <f t="shared" si="1"/>
        <v>10</v>
      </c>
      <c r="E19" s="382">
        <v>162</v>
      </c>
      <c r="F19" s="431">
        <v>240</v>
      </c>
      <c r="G19" s="436">
        <f t="shared" si="2"/>
        <v>236.23701605288005</v>
      </c>
      <c r="H19" s="437">
        <f t="shared" si="3"/>
        <v>332.5642975760198</v>
      </c>
      <c r="I19" s="431">
        <f t="shared" si="4"/>
        <v>418</v>
      </c>
      <c r="J19" s="437">
        <f t="shared" si="5"/>
        <v>594.8013136288998</v>
      </c>
      <c r="K19" s="431">
        <f t="shared" si="6"/>
        <v>176.80131362889983</v>
      </c>
      <c r="L19" s="438"/>
      <c r="M19" s="377">
        <v>0.5</v>
      </c>
      <c r="N19" s="377">
        <v>0.5</v>
      </c>
      <c r="O19" s="439"/>
    </row>
    <row r="20" spans="1:15" ht="12.75">
      <c r="A20" s="432" t="s">
        <v>178</v>
      </c>
      <c r="B20" s="433">
        <v>1547</v>
      </c>
      <c r="C20" s="434">
        <f>'[6]verksamplan bil 3'!F17</f>
        <v>1467</v>
      </c>
      <c r="D20" s="435">
        <f t="shared" si="1"/>
        <v>-80</v>
      </c>
      <c r="E20" s="382">
        <v>420</v>
      </c>
      <c r="F20" s="431">
        <v>606</v>
      </c>
      <c r="G20" s="436">
        <f t="shared" si="2"/>
        <v>354.3555240793201</v>
      </c>
      <c r="H20" s="437">
        <f t="shared" si="3"/>
        <v>498.8464463640297</v>
      </c>
      <c r="I20" s="431">
        <f t="shared" si="4"/>
        <v>2573</v>
      </c>
      <c r="J20" s="437">
        <f t="shared" si="5"/>
        <v>2320.2019704433496</v>
      </c>
      <c r="K20" s="431">
        <f t="shared" si="6"/>
        <v>-252.79802955665036</v>
      </c>
      <c r="L20" s="438"/>
      <c r="M20" s="377">
        <v>0.75</v>
      </c>
      <c r="N20" s="377">
        <v>0.75</v>
      </c>
      <c r="O20" s="439"/>
    </row>
    <row r="21" spans="1:15" ht="12.75">
      <c r="A21" s="432" t="s">
        <v>343</v>
      </c>
      <c r="B21" s="433">
        <v>200</v>
      </c>
      <c r="C21" s="434">
        <f>'[6]verksamplan bil 3'!F18</f>
        <v>225</v>
      </c>
      <c r="D21" s="435">
        <f t="shared" si="1"/>
        <v>25</v>
      </c>
      <c r="E21" s="382">
        <v>450</v>
      </c>
      <c r="F21" s="431">
        <v>666</v>
      </c>
      <c r="G21" s="436">
        <f t="shared" si="2"/>
        <v>94.49480642115203</v>
      </c>
      <c r="H21" s="437">
        <f t="shared" si="3"/>
        <v>133.02571903040794</v>
      </c>
      <c r="I21" s="431">
        <f t="shared" si="4"/>
        <v>1316</v>
      </c>
      <c r="J21" s="437">
        <f t="shared" si="5"/>
        <v>452.52052545155993</v>
      </c>
      <c r="K21" s="431">
        <f t="shared" si="6"/>
        <v>-863.4794745484401</v>
      </c>
      <c r="L21" s="438"/>
      <c r="M21" s="377">
        <v>0.2</v>
      </c>
      <c r="N21" s="377">
        <v>0.2</v>
      </c>
      <c r="O21" s="439"/>
    </row>
    <row r="22" spans="1:15" ht="12.75">
      <c r="A22" s="432" t="s">
        <v>131</v>
      </c>
      <c r="B22" s="433">
        <v>0</v>
      </c>
      <c r="C22" s="434">
        <v>0</v>
      </c>
      <c r="D22" s="435">
        <f t="shared" si="1"/>
        <v>0</v>
      </c>
      <c r="E22" s="382">
        <v>14</v>
      </c>
      <c r="F22" s="431">
        <v>20</v>
      </c>
      <c r="G22" s="436">
        <f t="shared" si="2"/>
        <v>160.64117091595847</v>
      </c>
      <c r="H22" s="437">
        <f t="shared" si="3"/>
        <v>226.1437223516935</v>
      </c>
      <c r="I22" s="431">
        <f t="shared" si="4"/>
        <v>34</v>
      </c>
      <c r="J22" s="437">
        <f t="shared" si="5"/>
        <v>386.78489326765197</v>
      </c>
      <c r="K22" s="431">
        <f t="shared" si="6"/>
        <v>352.78489326765197</v>
      </c>
      <c r="L22" s="438"/>
      <c r="M22" s="377">
        <v>0.34</v>
      </c>
      <c r="N22" s="377">
        <v>0.34</v>
      </c>
      <c r="O22" s="439"/>
    </row>
    <row r="23" spans="1:15" ht="12.75">
      <c r="A23" s="432" t="s">
        <v>183</v>
      </c>
      <c r="B23" s="433">
        <v>600</v>
      </c>
      <c r="C23" s="434"/>
      <c r="D23" s="435"/>
      <c r="E23" s="382"/>
      <c r="F23" s="431"/>
      <c r="G23" s="436"/>
      <c r="H23" s="437"/>
      <c r="I23" s="431"/>
      <c r="J23" s="437"/>
      <c r="K23" s="431"/>
      <c r="L23" s="438"/>
      <c r="O23" s="439"/>
    </row>
    <row r="24" spans="1:15" ht="12.75">
      <c r="A24" s="440" t="s">
        <v>35</v>
      </c>
      <c r="B24" s="441">
        <f>SUM(B17:B23)</f>
        <v>3018</v>
      </c>
      <c r="C24" s="442">
        <f>SUM(C17:C22)</f>
        <v>2327</v>
      </c>
      <c r="D24" s="443">
        <f t="shared" si="1"/>
        <v>-691</v>
      </c>
      <c r="E24" s="441">
        <f aca="true" t="shared" si="7" ref="E24:J24">SUM(E17:E22)</f>
        <v>1731</v>
      </c>
      <c r="F24" s="444">
        <f t="shared" si="7"/>
        <v>2531</v>
      </c>
      <c r="G24" s="442">
        <f t="shared" si="7"/>
        <v>1554.4395656279507</v>
      </c>
      <c r="H24" s="445">
        <f t="shared" si="7"/>
        <v>2188.27307805021</v>
      </c>
      <c r="I24" s="444">
        <f t="shared" si="7"/>
        <v>6680</v>
      </c>
      <c r="J24" s="445">
        <f t="shared" si="7"/>
        <v>6069.71264367816</v>
      </c>
      <c r="K24" s="446">
        <f t="shared" si="6"/>
        <v>-610.28735632184</v>
      </c>
      <c r="L24" s="447"/>
      <c r="O24" s="439"/>
    </row>
    <row r="25" spans="1:15" ht="12.75">
      <c r="A25" s="371"/>
      <c r="D25" s="449"/>
      <c r="E25" s="382"/>
      <c r="F25" s="382"/>
      <c r="J25" s="436"/>
      <c r="O25" s="439"/>
    </row>
    <row r="26" spans="1:15" ht="12.75">
      <c r="A26" s="375" t="s">
        <v>227</v>
      </c>
      <c r="D26" s="449"/>
      <c r="E26" s="382"/>
      <c r="F26" s="382"/>
      <c r="J26" s="436"/>
      <c r="M26" s="372"/>
      <c r="N26" s="372"/>
      <c r="O26" s="439"/>
    </row>
    <row r="27" spans="1:15" ht="12.75">
      <c r="A27" s="432" t="s">
        <v>45</v>
      </c>
      <c r="B27" s="433">
        <v>85</v>
      </c>
      <c r="C27" s="434">
        <f>'[6]Delpr bil 4'!G64</f>
        <v>65</v>
      </c>
      <c r="D27" s="435">
        <f aca="true" t="shared" si="8" ref="D27:D34">+C27-B27</f>
        <v>-20</v>
      </c>
      <c r="E27" s="382">
        <v>14</v>
      </c>
      <c r="F27" s="431">
        <v>20</v>
      </c>
      <c r="G27" s="436">
        <f aca="true" t="shared" si="9" ref="G27:G33">(M27/$M$54)*$C$76</f>
        <v>141.74220963172806</v>
      </c>
      <c r="H27" s="437">
        <f aca="true" t="shared" si="10" ref="H27:H33">(N27/$N$54)*$C$78</f>
        <v>199.5385785456119</v>
      </c>
      <c r="I27" s="431">
        <f aca="true" t="shared" si="11" ref="I27:I33">B27+E27+F27</f>
        <v>119</v>
      </c>
      <c r="J27" s="437">
        <f aca="true" t="shared" si="12" ref="J27:J33">C27+G27+H27</f>
        <v>406.28078817733996</v>
      </c>
      <c r="K27" s="431">
        <f aca="true" t="shared" si="13" ref="K27:K34">+J27-I27</f>
        <v>287.28078817733996</v>
      </c>
      <c r="L27" s="438"/>
      <c r="M27" s="377">
        <v>0.3</v>
      </c>
      <c r="N27" s="377">
        <v>0.3</v>
      </c>
      <c r="O27" s="439"/>
    </row>
    <row r="28" spans="1:15" ht="12.75">
      <c r="A28" s="432" t="s">
        <v>344</v>
      </c>
      <c r="B28" s="433">
        <v>54</v>
      </c>
      <c r="C28" s="434">
        <f>'[6]Delpr bil 4'!G68</f>
        <v>14</v>
      </c>
      <c r="D28" s="450">
        <f t="shared" si="8"/>
        <v>-40</v>
      </c>
      <c r="E28" s="382">
        <v>136</v>
      </c>
      <c r="F28" s="431">
        <v>187</v>
      </c>
      <c r="G28" s="436">
        <f t="shared" si="9"/>
        <v>188.98961284230407</v>
      </c>
      <c r="H28" s="437">
        <f t="shared" si="10"/>
        <v>266.0514380608159</v>
      </c>
      <c r="I28" s="431">
        <f t="shared" si="11"/>
        <v>377</v>
      </c>
      <c r="J28" s="437">
        <f t="shared" si="12"/>
        <v>469.04105090312</v>
      </c>
      <c r="K28" s="431">
        <f t="shared" si="13"/>
        <v>92.04105090311998</v>
      </c>
      <c r="L28" s="438"/>
      <c r="M28" s="377">
        <v>0.4</v>
      </c>
      <c r="N28" s="377">
        <v>0.4</v>
      </c>
      <c r="O28" s="439"/>
    </row>
    <row r="29" spans="1:15" ht="12.75">
      <c r="A29" s="432" t="s">
        <v>345</v>
      </c>
      <c r="B29" s="433">
        <v>184</v>
      </c>
      <c r="C29" s="434">
        <f>'[6]Delpr bil 4'!G81</f>
        <v>536</v>
      </c>
      <c r="D29" s="450">
        <f t="shared" si="8"/>
        <v>352</v>
      </c>
      <c r="E29" s="382">
        <v>153</v>
      </c>
      <c r="F29" s="431">
        <v>227</v>
      </c>
      <c r="G29" s="436">
        <f t="shared" si="9"/>
        <v>141.74220963172806</v>
      </c>
      <c r="H29" s="437">
        <f t="shared" si="10"/>
        <v>199.5385785456119</v>
      </c>
      <c r="I29" s="431">
        <f t="shared" si="11"/>
        <v>564</v>
      </c>
      <c r="J29" s="437">
        <f t="shared" si="12"/>
        <v>877.28078817734</v>
      </c>
      <c r="K29" s="431">
        <f t="shared" si="13"/>
        <v>313.28078817734</v>
      </c>
      <c r="L29" s="438"/>
      <c r="M29" s="377">
        <v>0.3</v>
      </c>
      <c r="N29" s="377">
        <v>0.3</v>
      </c>
      <c r="O29" s="439"/>
    </row>
    <row r="30" spans="1:15" ht="12.75">
      <c r="A30" s="432" t="s">
        <v>346</v>
      </c>
      <c r="B30" s="433">
        <v>155</v>
      </c>
      <c r="C30" s="434">
        <f>'[6]Delpr bil 4'!G89</f>
        <v>110</v>
      </c>
      <c r="D30" s="450">
        <f t="shared" si="8"/>
        <v>-45</v>
      </c>
      <c r="E30" s="382">
        <v>158</v>
      </c>
      <c r="F30" s="431">
        <v>233</v>
      </c>
      <c r="G30" s="436">
        <f t="shared" si="9"/>
        <v>188.98961284230407</v>
      </c>
      <c r="H30" s="437">
        <f t="shared" si="10"/>
        <v>266.0514380608159</v>
      </c>
      <c r="I30" s="431">
        <f t="shared" si="11"/>
        <v>546</v>
      </c>
      <c r="J30" s="437">
        <f t="shared" si="12"/>
        <v>565.0410509031199</v>
      </c>
      <c r="K30" s="431">
        <f t="shared" si="13"/>
        <v>19.041050903119867</v>
      </c>
      <c r="L30" s="438"/>
      <c r="M30" s="372">
        <v>0.4</v>
      </c>
      <c r="N30" s="372">
        <v>0.4</v>
      </c>
      <c r="O30" s="439"/>
    </row>
    <row r="31" spans="1:15" ht="12.75">
      <c r="A31" s="432" t="s">
        <v>112</v>
      </c>
      <c r="B31" s="433">
        <v>206</v>
      </c>
      <c r="C31" s="434">
        <f>'[6]Delpr bil 4'!G105</f>
        <v>173</v>
      </c>
      <c r="D31" s="450">
        <f t="shared" si="8"/>
        <v>-33</v>
      </c>
      <c r="E31" s="382">
        <v>325</v>
      </c>
      <c r="F31" s="431">
        <v>466</v>
      </c>
      <c r="G31" s="436">
        <f t="shared" si="9"/>
        <v>444.1255901794145</v>
      </c>
      <c r="H31" s="437">
        <f t="shared" si="10"/>
        <v>625.2208794429172</v>
      </c>
      <c r="I31" s="431">
        <f t="shared" si="11"/>
        <v>997</v>
      </c>
      <c r="J31" s="437">
        <f t="shared" si="12"/>
        <v>1242.3464696223318</v>
      </c>
      <c r="K31" s="431">
        <f t="shared" si="13"/>
        <v>245.34646962233182</v>
      </c>
      <c r="L31" s="438"/>
      <c r="M31" s="377">
        <v>0.94</v>
      </c>
      <c r="N31" s="377">
        <v>0.94</v>
      </c>
      <c r="O31" s="439"/>
    </row>
    <row r="32" spans="1:15" ht="12.75">
      <c r="A32" s="432" t="s">
        <v>3</v>
      </c>
      <c r="B32" s="433">
        <v>55</v>
      </c>
      <c r="C32" s="434">
        <f>'[6]Delpr bil 4'!G111</f>
        <v>56</v>
      </c>
      <c r="D32" s="450">
        <f t="shared" si="8"/>
        <v>1</v>
      </c>
      <c r="E32" s="382">
        <v>72</v>
      </c>
      <c r="F32" s="431">
        <v>107</v>
      </c>
      <c r="G32" s="436">
        <f t="shared" si="9"/>
        <v>51.97214353163361</v>
      </c>
      <c r="H32" s="437">
        <f t="shared" si="10"/>
        <v>73.16414546672436</v>
      </c>
      <c r="I32" s="431">
        <f t="shared" si="11"/>
        <v>234</v>
      </c>
      <c r="J32" s="437">
        <f t="shared" si="12"/>
        <v>181.13628899835797</v>
      </c>
      <c r="K32" s="431">
        <f t="shared" si="13"/>
        <v>-52.86371100164203</v>
      </c>
      <c r="L32" s="438"/>
      <c r="M32" s="377">
        <v>0.11</v>
      </c>
      <c r="N32" s="377">
        <v>0.11</v>
      </c>
      <c r="O32" s="439"/>
    </row>
    <row r="33" spans="1:15" ht="12.75">
      <c r="A33" s="432" t="s">
        <v>347</v>
      </c>
      <c r="B33" s="433"/>
      <c r="C33" s="434">
        <f>'[6]Delpr bil 4'!G128</f>
        <v>0</v>
      </c>
      <c r="D33" s="450">
        <f t="shared" si="8"/>
        <v>0</v>
      </c>
      <c r="E33" s="382">
        <v>239</v>
      </c>
      <c r="F33" s="431">
        <v>353</v>
      </c>
      <c r="G33" s="436">
        <f t="shared" si="9"/>
        <v>118.11850802644003</v>
      </c>
      <c r="H33" s="437">
        <f t="shared" si="10"/>
        <v>166.2821487880099</v>
      </c>
      <c r="I33" s="431">
        <f t="shared" si="11"/>
        <v>592</v>
      </c>
      <c r="J33" s="437">
        <f t="shared" si="12"/>
        <v>284.4006568144499</v>
      </c>
      <c r="K33" s="431">
        <f t="shared" si="13"/>
        <v>-307.5993431855501</v>
      </c>
      <c r="L33" s="438"/>
      <c r="M33" s="377">
        <v>0.25</v>
      </c>
      <c r="N33" s="377">
        <v>0.25</v>
      </c>
      <c r="O33" s="439"/>
    </row>
    <row r="34" spans="1:15" ht="12.75">
      <c r="A34" s="440" t="s">
        <v>35</v>
      </c>
      <c r="B34" s="441">
        <f>SUM(B27:B33)</f>
        <v>739</v>
      </c>
      <c r="C34" s="442">
        <f>SUM(C27:C33)</f>
        <v>954</v>
      </c>
      <c r="D34" s="443">
        <f t="shared" si="8"/>
        <v>215</v>
      </c>
      <c r="E34" s="441">
        <f aca="true" t="shared" si="14" ref="E34:J34">SUM(E27:E33)</f>
        <v>1097</v>
      </c>
      <c r="F34" s="444">
        <f t="shared" si="14"/>
        <v>1593</v>
      </c>
      <c r="G34" s="442">
        <f t="shared" si="14"/>
        <v>1275.6798866855524</v>
      </c>
      <c r="H34" s="445">
        <f t="shared" si="14"/>
        <v>1795.8472069105069</v>
      </c>
      <c r="I34" s="444">
        <f t="shared" si="14"/>
        <v>3429</v>
      </c>
      <c r="J34" s="445">
        <f t="shared" si="14"/>
        <v>4025.52709359606</v>
      </c>
      <c r="K34" s="446">
        <f t="shared" si="13"/>
        <v>596.5270935960598</v>
      </c>
      <c r="L34" s="451"/>
      <c r="M34" s="448"/>
      <c r="N34" s="448"/>
      <c r="O34" s="439"/>
    </row>
    <row r="35" spans="1:15" ht="7.5" customHeight="1">
      <c r="A35" s="452"/>
      <c r="B35" s="433"/>
      <c r="C35" s="434"/>
      <c r="D35" s="449"/>
      <c r="E35" s="382"/>
      <c r="F35" s="382"/>
      <c r="J35" s="436"/>
      <c r="O35" s="439"/>
    </row>
    <row r="36" spans="1:15" ht="12.75">
      <c r="A36" s="453" t="s">
        <v>228</v>
      </c>
      <c r="D36" s="449"/>
      <c r="E36" s="382"/>
      <c r="F36" s="382"/>
      <c r="J36" s="436"/>
      <c r="O36" s="439"/>
    </row>
    <row r="37" spans="1:15" ht="12.75">
      <c r="A37" s="432" t="s">
        <v>348</v>
      </c>
      <c r="B37" s="433">
        <v>200</v>
      </c>
      <c r="C37" s="434">
        <f>'[6]Delpr bil 4'!G118</f>
        <v>105</v>
      </c>
      <c r="D37" s="435">
        <f aca="true" t="shared" si="15" ref="D37:D45">+C37-B37</f>
        <v>-95</v>
      </c>
      <c r="E37" s="382">
        <v>144</v>
      </c>
      <c r="F37" s="431">
        <v>213</v>
      </c>
      <c r="G37" s="436">
        <f aca="true" t="shared" si="16" ref="G37:G44">(M37/$M$54)*$C$76</f>
        <v>198.43909348441926</v>
      </c>
      <c r="H37" s="437">
        <f aca="true" t="shared" si="17" ref="H37:H44">(N37/$N$54)*$C$78</f>
        <v>279.35400996385664</v>
      </c>
      <c r="I37" s="431">
        <f aca="true" t="shared" si="18" ref="I37:I44">B37+E37+F37</f>
        <v>557</v>
      </c>
      <c r="J37" s="437">
        <f aca="true" t="shared" si="19" ref="J37:J44">C37+G37+H37</f>
        <v>582.7931034482758</v>
      </c>
      <c r="K37" s="431">
        <f>+J37-I37</f>
        <v>25.793103448275815</v>
      </c>
      <c r="L37" s="438"/>
      <c r="M37" s="377">
        <v>0.42</v>
      </c>
      <c r="N37" s="377">
        <v>0.42</v>
      </c>
      <c r="O37" s="439"/>
    </row>
    <row r="38" spans="1:15" ht="12.75">
      <c r="A38" s="432" t="s">
        <v>230</v>
      </c>
      <c r="B38" s="433">
        <v>5</v>
      </c>
      <c r="C38" s="434">
        <f>'[6]Delpr bil 4'!G121</f>
        <v>5</v>
      </c>
      <c r="D38" s="435">
        <f t="shared" si="15"/>
        <v>0</v>
      </c>
      <c r="E38" s="382">
        <v>0</v>
      </c>
      <c r="F38" s="431">
        <v>0</v>
      </c>
      <c r="G38" s="436">
        <f t="shared" si="16"/>
        <v>0</v>
      </c>
      <c r="H38" s="437">
        <f t="shared" si="17"/>
        <v>0</v>
      </c>
      <c r="I38" s="431">
        <f t="shared" si="18"/>
        <v>5</v>
      </c>
      <c r="J38" s="437">
        <f t="shared" si="19"/>
        <v>5</v>
      </c>
      <c r="K38" s="431"/>
      <c r="L38" s="438"/>
      <c r="M38" s="377">
        <v>0</v>
      </c>
      <c r="N38" s="377">
        <v>0</v>
      </c>
      <c r="O38" s="439"/>
    </row>
    <row r="39" spans="1:15" ht="12.75">
      <c r="A39" s="432" t="s">
        <v>349</v>
      </c>
      <c r="B39" s="433">
        <v>20</v>
      </c>
      <c r="C39" s="434">
        <f>'[6]Delpr bil 4'!G125</f>
        <v>35</v>
      </c>
      <c r="D39" s="435">
        <f t="shared" si="15"/>
        <v>15</v>
      </c>
      <c r="E39" s="382">
        <v>0</v>
      </c>
      <c r="F39" s="431">
        <v>0</v>
      </c>
      <c r="G39" s="436">
        <f t="shared" si="16"/>
        <v>0</v>
      </c>
      <c r="H39" s="437">
        <f t="shared" si="17"/>
        <v>0</v>
      </c>
      <c r="I39" s="431">
        <f t="shared" si="18"/>
        <v>20</v>
      </c>
      <c r="J39" s="437">
        <f t="shared" si="19"/>
        <v>35</v>
      </c>
      <c r="K39" s="431"/>
      <c r="L39" s="438"/>
      <c r="M39" s="377">
        <v>0</v>
      </c>
      <c r="N39" s="377">
        <v>0</v>
      </c>
      <c r="O39" s="439"/>
    </row>
    <row r="40" spans="1:15" ht="12.75">
      <c r="A40" s="432" t="s">
        <v>350</v>
      </c>
      <c r="B40" s="433">
        <v>0</v>
      </c>
      <c r="C40" s="434">
        <f>'[6]Delpr bil 4'!G133</f>
        <v>264</v>
      </c>
      <c r="D40" s="435">
        <f t="shared" si="15"/>
        <v>264</v>
      </c>
      <c r="E40" s="382">
        <v>45</v>
      </c>
      <c r="F40" s="431">
        <v>67</v>
      </c>
      <c r="G40" s="436">
        <f t="shared" si="16"/>
        <v>94.49480642115203</v>
      </c>
      <c r="H40" s="437">
        <f t="shared" si="17"/>
        <v>133.02571903040794</v>
      </c>
      <c r="I40" s="431">
        <f t="shared" si="18"/>
        <v>112</v>
      </c>
      <c r="J40" s="437">
        <f t="shared" si="19"/>
        <v>491.52052545155993</v>
      </c>
      <c r="K40" s="431"/>
      <c r="L40" s="438"/>
      <c r="M40" s="377">
        <v>0.2</v>
      </c>
      <c r="N40" s="377">
        <v>0.2</v>
      </c>
      <c r="O40" s="439"/>
    </row>
    <row r="41" spans="1:15" ht="12.75">
      <c r="A41" s="432" t="s">
        <v>232</v>
      </c>
      <c r="B41" s="433">
        <v>280</v>
      </c>
      <c r="C41" s="434">
        <f>'[6]Delpr bil 4'!G142</f>
        <v>235</v>
      </c>
      <c r="D41" s="435">
        <f t="shared" si="15"/>
        <v>-45</v>
      </c>
      <c r="E41" s="382">
        <v>176</v>
      </c>
      <c r="F41" s="431">
        <v>247</v>
      </c>
      <c r="G41" s="436">
        <f t="shared" si="16"/>
        <v>250.4112370160529</v>
      </c>
      <c r="H41" s="437">
        <f t="shared" si="17"/>
        <v>352.51815543058103</v>
      </c>
      <c r="I41" s="431">
        <f t="shared" si="18"/>
        <v>703</v>
      </c>
      <c r="J41" s="437">
        <f t="shared" si="19"/>
        <v>837.929392446634</v>
      </c>
      <c r="K41" s="431"/>
      <c r="L41" s="438"/>
      <c r="M41" s="377">
        <v>0.53</v>
      </c>
      <c r="N41" s="377">
        <v>0.53</v>
      </c>
      <c r="O41" s="439"/>
    </row>
    <row r="42" spans="1:15" ht="12.75">
      <c r="A42" s="432" t="s">
        <v>233</v>
      </c>
      <c r="B42" s="433">
        <v>40</v>
      </c>
      <c r="C42" s="434">
        <f>'[6]Delpr bil 4'!G145</f>
        <v>27</v>
      </c>
      <c r="D42" s="435">
        <f t="shared" si="15"/>
        <v>-13</v>
      </c>
      <c r="E42" s="382">
        <v>5</v>
      </c>
      <c r="F42" s="431">
        <v>7</v>
      </c>
      <c r="G42" s="436">
        <f t="shared" si="16"/>
        <v>0</v>
      </c>
      <c r="H42" s="437">
        <f t="shared" si="17"/>
        <v>0</v>
      </c>
      <c r="I42" s="431">
        <f t="shared" si="18"/>
        <v>52</v>
      </c>
      <c r="J42" s="437">
        <f t="shared" si="19"/>
        <v>27</v>
      </c>
      <c r="K42" s="431"/>
      <c r="L42" s="438"/>
      <c r="M42" s="377">
        <v>0</v>
      </c>
      <c r="N42" s="377">
        <v>0</v>
      </c>
      <c r="O42" s="439"/>
    </row>
    <row r="43" spans="1:15" ht="12.75">
      <c r="A43" s="432" t="s">
        <v>64</v>
      </c>
      <c r="B43" s="433">
        <v>20</v>
      </c>
      <c r="C43" s="434">
        <f>'[6]Delpr bil 4'!G148</f>
        <v>25</v>
      </c>
      <c r="D43" s="435">
        <f t="shared" si="15"/>
        <v>5</v>
      </c>
      <c r="E43" s="382">
        <v>0</v>
      </c>
      <c r="F43" s="431">
        <v>0</v>
      </c>
      <c r="G43" s="436">
        <f t="shared" si="16"/>
        <v>0</v>
      </c>
      <c r="H43" s="437">
        <f t="shared" si="17"/>
        <v>0</v>
      </c>
      <c r="I43" s="431">
        <f t="shared" si="18"/>
        <v>20</v>
      </c>
      <c r="J43" s="437">
        <f t="shared" si="19"/>
        <v>25</v>
      </c>
      <c r="K43" s="431">
        <f>+J43-I43</f>
        <v>5</v>
      </c>
      <c r="L43" s="438"/>
      <c r="M43" s="377">
        <v>0</v>
      </c>
      <c r="N43" s="377">
        <v>0</v>
      </c>
      <c r="O43" s="439"/>
    </row>
    <row r="44" spans="1:15" ht="12.75">
      <c r="A44" s="432" t="s">
        <v>235</v>
      </c>
      <c r="B44" s="433">
        <v>45</v>
      </c>
      <c r="C44" s="434">
        <f>'[6]Delpr bil 4'!G152</f>
        <v>40</v>
      </c>
      <c r="D44" s="435">
        <f t="shared" si="15"/>
        <v>-5</v>
      </c>
      <c r="E44" s="382">
        <v>27</v>
      </c>
      <c r="F44" s="431">
        <v>40</v>
      </c>
      <c r="G44" s="436">
        <f t="shared" si="16"/>
        <v>0</v>
      </c>
      <c r="H44" s="437">
        <f t="shared" si="17"/>
        <v>0</v>
      </c>
      <c r="I44" s="431">
        <f t="shared" si="18"/>
        <v>112</v>
      </c>
      <c r="J44" s="437">
        <f t="shared" si="19"/>
        <v>40</v>
      </c>
      <c r="K44" s="431">
        <f>+J44-I44</f>
        <v>-72</v>
      </c>
      <c r="L44" s="438"/>
      <c r="M44" s="377">
        <v>0</v>
      </c>
      <c r="N44" s="377">
        <v>0</v>
      </c>
      <c r="O44" s="439"/>
    </row>
    <row r="45" spans="1:15" ht="12.75">
      <c r="A45" s="440" t="s">
        <v>35</v>
      </c>
      <c r="B45" s="441">
        <f>SUM(B37:B44)</f>
        <v>610</v>
      </c>
      <c r="C45" s="442">
        <f>SUM(C37:C44)</f>
        <v>736</v>
      </c>
      <c r="D45" s="443">
        <f t="shared" si="15"/>
        <v>126</v>
      </c>
      <c r="E45" s="441">
        <f aca="true" t="shared" si="20" ref="E45:J45">SUM(E37:E44)</f>
        <v>397</v>
      </c>
      <c r="F45" s="444">
        <f t="shared" si="20"/>
        <v>574</v>
      </c>
      <c r="G45" s="442">
        <f t="shared" si="20"/>
        <v>543.3451369216242</v>
      </c>
      <c r="H45" s="445">
        <f t="shared" si="20"/>
        <v>764.8978844248456</v>
      </c>
      <c r="I45" s="444">
        <f t="shared" si="20"/>
        <v>1581</v>
      </c>
      <c r="J45" s="445">
        <f t="shared" si="20"/>
        <v>2044.2430213464697</v>
      </c>
      <c r="K45" s="446">
        <f>+J45-I45</f>
        <v>463.24302134646973</v>
      </c>
      <c r="L45" s="447"/>
      <c r="O45" s="439"/>
    </row>
    <row r="46" spans="1:15" ht="12.75">
      <c r="A46" s="452"/>
      <c r="B46" s="433"/>
      <c r="C46" s="434"/>
      <c r="D46" s="454"/>
      <c r="E46" s="438"/>
      <c r="F46" s="438"/>
      <c r="G46" s="380"/>
      <c r="H46" s="380"/>
      <c r="I46" s="397"/>
      <c r="J46" s="455"/>
      <c r="K46" s="438"/>
      <c r="M46" s="448"/>
      <c r="N46" s="448"/>
      <c r="O46" s="439"/>
    </row>
    <row r="47" spans="1:15" ht="12.75">
      <c r="A47" s="453" t="s">
        <v>236</v>
      </c>
      <c r="B47" s="397"/>
      <c r="C47" s="380"/>
      <c r="D47" s="454"/>
      <c r="E47" s="438"/>
      <c r="F47" s="438"/>
      <c r="G47" s="380"/>
      <c r="H47" s="380"/>
      <c r="I47" s="397"/>
      <c r="J47" s="455"/>
      <c r="K47" s="438"/>
      <c r="O47" s="439"/>
    </row>
    <row r="48" spans="1:15" ht="12.75">
      <c r="A48" s="432" t="s">
        <v>351</v>
      </c>
      <c r="B48" s="433">
        <v>2146</v>
      </c>
      <c r="C48" s="434">
        <f>'[6]verksamplan bil 3'!F44</f>
        <v>2615</v>
      </c>
      <c r="D48" s="435">
        <f>+C48-B48</f>
        <v>469</v>
      </c>
      <c r="E48" s="382">
        <v>311</v>
      </c>
      <c r="F48" s="431">
        <v>460</v>
      </c>
      <c r="G48" s="436">
        <f>(M48/$M$54)*$C$76</f>
        <v>321.28234183191694</v>
      </c>
      <c r="H48" s="437">
        <f>(N48/$N$54)*$C$78</f>
        <v>452.287444703387</v>
      </c>
      <c r="I48" s="405">
        <f>B48+E48+F48</f>
        <v>2917</v>
      </c>
      <c r="J48" s="437">
        <f>C48+G48+H48</f>
        <v>3388.5697865353036</v>
      </c>
      <c r="K48" s="431">
        <f>+J48-I48</f>
        <v>471.5697865353036</v>
      </c>
      <c r="L48" s="438"/>
      <c r="M48" s="377">
        <v>0.68</v>
      </c>
      <c r="N48" s="377">
        <v>0.68</v>
      </c>
      <c r="O48" s="439"/>
    </row>
    <row r="49" spans="1:15" ht="12.75">
      <c r="A49" s="432" t="s">
        <v>237</v>
      </c>
      <c r="B49" s="433">
        <v>5948</v>
      </c>
      <c r="C49" s="434">
        <f>'[6]verksamplan bil 3'!F45</f>
        <v>4483</v>
      </c>
      <c r="D49" s="435">
        <f>+C49-B49</f>
        <v>-1465</v>
      </c>
      <c r="E49" s="382">
        <v>348</v>
      </c>
      <c r="F49" s="431">
        <v>500</v>
      </c>
      <c r="G49" s="436">
        <f>(M49/$M$54)*$C$76</f>
        <v>552.7946175637393</v>
      </c>
      <c r="H49" s="437">
        <f>(N49/$N$54)*$C$78</f>
        <v>778.2004563278863</v>
      </c>
      <c r="I49" s="405">
        <f>B49+E49+F49</f>
        <v>6796</v>
      </c>
      <c r="J49" s="437">
        <f>C49+G49+H49</f>
        <v>5813.995073891625</v>
      </c>
      <c r="K49" s="431">
        <f>+J49-I49</f>
        <v>-982.004926108375</v>
      </c>
      <c r="L49" s="438"/>
      <c r="M49" s="377">
        <v>1.17</v>
      </c>
      <c r="N49" s="377">
        <v>1.17</v>
      </c>
      <c r="O49" s="439"/>
    </row>
    <row r="50" spans="1:15" ht="12.75">
      <c r="A50" s="432" t="s">
        <v>272</v>
      </c>
      <c r="B50" s="433">
        <v>90</v>
      </c>
      <c r="C50" s="434">
        <f>'[6]verksamplan bil 3'!F46</f>
        <v>50</v>
      </c>
      <c r="D50" s="435">
        <f>+C50-B50</f>
        <v>-40</v>
      </c>
      <c r="E50" s="382">
        <v>0</v>
      </c>
      <c r="F50" s="431">
        <v>0</v>
      </c>
      <c r="G50" s="436">
        <f>(M50/$M$54)*$C$76</f>
        <v>0</v>
      </c>
      <c r="H50" s="437">
        <f>(N50/$N$54)*$C$78</f>
        <v>0</v>
      </c>
      <c r="I50" s="405">
        <f>B50+E50+F50</f>
        <v>90</v>
      </c>
      <c r="J50" s="437">
        <f>C50+G50+H50</f>
        <v>50</v>
      </c>
      <c r="K50" s="431"/>
      <c r="L50" s="438"/>
      <c r="O50" s="439"/>
    </row>
    <row r="51" spans="1:15" ht="12.75">
      <c r="A51" s="432" t="s">
        <v>352</v>
      </c>
      <c r="B51" s="433">
        <v>65</v>
      </c>
      <c r="C51" s="434">
        <f>'[6]verksamplan bil 3'!F47</f>
        <v>65</v>
      </c>
      <c r="D51" s="435">
        <f>+C51-B51</f>
        <v>0</v>
      </c>
      <c r="E51" s="382">
        <v>0</v>
      </c>
      <c r="F51" s="431">
        <v>0</v>
      </c>
      <c r="G51" s="436">
        <f>(M51/$M$54)*$C$76</f>
        <v>0</v>
      </c>
      <c r="H51" s="437">
        <f>(N51/$N$54)*$C$78</f>
        <v>0</v>
      </c>
      <c r="I51" s="405">
        <f>B51+E51+F51</f>
        <v>65</v>
      </c>
      <c r="J51" s="437">
        <f>C51+G51+H51</f>
        <v>65</v>
      </c>
      <c r="K51" s="431"/>
      <c r="L51" s="438"/>
      <c r="O51" s="439"/>
    </row>
    <row r="52" spans="1:15" s="468" customFormat="1" ht="12.75">
      <c r="A52" s="456" t="s">
        <v>253</v>
      </c>
      <c r="B52" s="457">
        <v>-600</v>
      </c>
      <c r="C52" s="458">
        <f>'[6]verksamplan bil 3'!F48</f>
        <v>-493</v>
      </c>
      <c r="D52" s="459">
        <f>+C52-B52</f>
        <v>107</v>
      </c>
      <c r="E52" s="460">
        <v>0</v>
      </c>
      <c r="F52" s="461">
        <v>0</v>
      </c>
      <c r="G52" s="462">
        <f>(M52/$M$54)*$C$76</f>
        <v>0</v>
      </c>
      <c r="H52" s="462">
        <v>0</v>
      </c>
      <c r="I52" s="463">
        <f>B52+E52+F52</f>
        <v>-600</v>
      </c>
      <c r="J52" s="464">
        <f>C52+G52+H52</f>
        <v>-493</v>
      </c>
      <c r="K52" s="461"/>
      <c r="L52" s="465"/>
      <c r="M52" s="466"/>
      <c r="N52" s="466"/>
      <c r="O52" s="467"/>
    </row>
    <row r="53" spans="1:15" ht="12.75">
      <c r="A53" s="440" t="s">
        <v>35</v>
      </c>
      <c r="B53" s="469">
        <f>SUM(B48:B52)</f>
        <v>7649</v>
      </c>
      <c r="C53" s="470">
        <f>SUM(C48:C52)</f>
        <v>6720</v>
      </c>
      <c r="D53" s="443">
        <f>C53-B53</f>
        <v>-929</v>
      </c>
      <c r="E53" s="441">
        <f aca="true" t="shared" si="21" ref="E53:J53">SUM(E48:E52)</f>
        <v>659</v>
      </c>
      <c r="F53" s="444">
        <f t="shared" si="21"/>
        <v>960</v>
      </c>
      <c r="G53" s="442">
        <f t="shared" si="21"/>
        <v>874.0769593956562</v>
      </c>
      <c r="H53" s="445">
        <f t="shared" si="21"/>
        <v>1230.4879010312734</v>
      </c>
      <c r="I53" s="471">
        <f t="shared" si="21"/>
        <v>9268</v>
      </c>
      <c r="J53" s="472">
        <f t="shared" si="21"/>
        <v>8824.564860426928</v>
      </c>
      <c r="K53" s="446">
        <f>+J53-I53</f>
        <v>-443.43513957307187</v>
      </c>
      <c r="L53" s="447"/>
      <c r="O53" s="439"/>
    </row>
    <row r="54" spans="1:15" ht="12.75">
      <c r="A54" s="473" t="s">
        <v>353</v>
      </c>
      <c r="B54" s="469">
        <f>B14+B24+B34+B45+B53</f>
        <v>13011</v>
      </c>
      <c r="C54" s="469">
        <f>C14+C24+C34+C45+C53</f>
        <v>11862</v>
      </c>
      <c r="D54" s="443"/>
      <c r="E54" s="474">
        <f aca="true" t="shared" si="22" ref="E54:J54">E14+E24+E34+E45+E53</f>
        <v>5389</v>
      </c>
      <c r="F54" s="475">
        <f t="shared" si="22"/>
        <v>7856</v>
      </c>
      <c r="G54" s="469">
        <f t="shared" si="22"/>
        <v>5754.7337110481585</v>
      </c>
      <c r="H54" s="476">
        <f t="shared" si="22"/>
        <v>8101.266288951843</v>
      </c>
      <c r="I54" s="475">
        <f t="shared" si="22"/>
        <v>25656</v>
      </c>
      <c r="J54" s="475">
        <f t="shared" si="22"/>
        <v>25718</v>
      </c>
      <c r="K54" s="477">
        <f>+J54-I54</f>
        <v>62</v>
      </c>
      <c r="L54" s="439"/>
      <c r="M54" s="439">
        <f>SUM(M10:M53)</f>
        <v>12.179999999999998</v>
      </c>
      <c r="N54" s="439">
        <f>SUM(N10:N53)</f>
        <v>12.179999999999998</v>
      </c>
      <c r="O54" s="439"/>
    </row>
    <row r="55" spans="4:15" ht="12.75">
      <c r="D55" s="449"/>
      <c r="E55" s="371"/>
      <c r="F55" s="371"/>
      <c r="J55" s="436"/>
      <c r="M55" s="448"/>
      <c r="N55" s="448"/>
      <c r="O55" s="439"/>
    </row>
    <row r="56" spans="1:15" ht="12.75">
      <c r="A56" s="386" t="s">
        <v>240</v>
      </c>
      <c r="D56" s="449"/>
      <c r="E56" s="371"/>
      <c r="F56" s="371"/>
      <c r="J56" s="436"/>
      <c r="M56" s="478"/>
      <c r="N56" s="478"/>
      <c r="O56" s="439"/>
    </row>
    <row r="57" spans="1:15" ht="12.75">
      <c r="A57" s="432" t="s">
        <v>70</v>
      </c>
      <c r="B57" s="433">
        <v>2516</v>
      </c>
      <c r="C57" s="434">
        <f>'[6]verksamplan bil 3'!F53</f>
        <v>2909</v>
      </c>
      <c r="D57" s="435">
        <f aca="true" t="shared" si="23" ref="D57:D63">+C57-B57</f>
        <v>393</v>
      </c>
      <c r="E57" s="371"/>
      <c r="F57" s="371"/>
      <c r="I57" s="382"/>
      <c r="J57" s="436"/>
      <c r="M57" s="479"/>
      <c r="N57" s="479"/>
      <c r="O57" s="439"/>
    </row>
    <row r="58" spans="1:15" ht="12.75">
      <c r="A58" s="432" t="s">
        <v>153</v>
      </c>
      <c r="B58" s="433">
        <v>16</v>
      </c>
      <c r="C58" s="434">
        <f>'[6]verksamplan bil 3'!F54</f>
        <v>25</v>
      </c>
      <c r="D58" s="435">
        <f t="shared" si="23"/>
        <v>9</v>
      </c>
      <c r="E58" s="371"/>
      <c r="F58" s="371"/>
      <c r="J58" s="436"/>
      <c r="M58" s="479"/>
      <c r="N58" s="480"/>
      <c r="O58" s="439"/>
    </row>
    <row r="59" spans="1:15" ht="12.75">
      <c r="A59" s="481" t="s">
        <v>116</v>
      </c>
      <c r="B59" s="433">
        <v>390</v>
      </c>
      <c r="C59" s="434">
        <f>'[6]verksamplan bil 3'!F55</f>
        <v>390</v>
      </c>
      <c r="D59" s="435">
        <f t="shared" si="23"/>
        <v>0</v>
      </c>
      <c r="E59" s="371"/>
      <c r="F59" s="371"/>
      <c r="J59" s="436"/>
      <c r="M59" s="479"/>
      <c r="N59" s="479"/>
      <c r="O59" s="439"/>
    </row>
    <row r="60" spans="1:15" ht="12.75">
      <c r="A60" s="481" t="s">
        <v>83</v>
      </c>
      <c r="B60" s="433">
        <v>75</v>
      </c>
      <c r="C60" s="434">
        <f>'[6]verksamplan bil 3'!F56</f>
        <v>115</v>
      </c>
      <c r="D60" s="435">
        <f t="shared" si="23"/>
        <v>40</v>
      </c>
      <c r="E60" s="371"/>
      <c r="F60" s="371"/>
      <c r="J60" s="436"/>
      <c r="M60" s="479"/>
      <c r="N60" s="482"/>
      <c r="O60" s="439"/>
    </row>
    <row r="61" spans="1:15" ht="12.75">
      <c r="A61" s="432" t="s">
        <v>81</v>
      </c>
      <c r="B61" s="433">
        <v>485</v>
      </c>
      <c r="C61" s="434">
        <f>'[6]verksamplan bil 3'!F57</f>
        <v>410</v>
      </c>
      <c r="D61" s="435">
        <f t="shared" si="23"/>
        <v>-75</v>
      </c>
      <c r="E61" s="371"/>
      <c r="F61" s="371"/>
      <c r="J61" s="436"/>
      <c r="M61" s="372"/>
      <c r="N61" s="372"/>
      <c r="O61" s="439"/>
    </row>
    <row r="62" spans="1:15" ht="12.75">
      <c r="A62" s="432" t="s">
        <v>354</v>
      </c>
      <c r="B62" s="433">
        <v>11832</v>
      </c>
      <c r="C62" s="434">
        <f>'[6]verksamplan bil 3'!F58</f>
        <v>10007</v>
      </c>
      <c r="D62" s="435">
        <f t="shared" si="23"/>
        <v>-1825</v>
      </c>
      <c r="E62" s="371"/>
      <c r="F62" s="371"/>
      <c r="J62" s="436"/>
      <c r="M62" s="372" t="s">
        <v>355</v>
      </c>
      <c r="N62" s="372">
        <v>9</v>
      </c>
      <c r="O62" s="439"/>
    </row>
    <row r="63" spans="1:15" ht="13.5" thickBot="1">
      <c r="A63" s="440" t="s">
        <v>35</v>
      </c>
      <c r="B63" s="441">
        <f>SUM(B57:B62)</f>
        <v>15314</v>
      </c>
      <c r="C63" s="442">
        <f>SUM(C57:C62)</f>
        <v>13856</v>
      </c>
      <c r="D63" s="483">
        <f t="shared" si="23"/>
        <v>-1458</v>
      </c>
      <c r="E63" s="371"/>
      <c r="F63" s="371"/>
      <c r="J63" s="436"/>
      <c r="M63" s="372" t="s">
        <v>356</v>
      </c>
      <c r="N63" s="372">
        <f>SUM(N62:N62)</f>
        <v>9</v>
      </c>
      <c r="O63" s="439"/>
    </row>
    <row r="64" spans="1:15" ht="13.5" thickBot="1">
      <c r="A64" s="484"/>
      <c r="B64" s="451"/>
      <c r="C64" s="485"/>
      <c r="D64" s="449"/>
      <c r="E64" s="486"/>
      <c r="F64" s="486"/>
      <c r="G64" s="487"/>
      <c r="H64" s="487"/>
      <c r="I64" s="486"/>
      <c r="J64" s="488"/>
      <c r="K64" s="489"/>
      <c r="L64" s="397"/>
      <c r="M64" s="490" t="s">
        <v>357</v>
      </c>
      <c r="N64" s="491">
        <f>9+12.18</f>
        <v>21.18</v>
      </c>
      <c r="O64" s="439"/>
    </row>
    <row r="65" spans="1:15" ht="12.75">
      <c r="A65" s="473" t="s">
        <v>358</v>
      </c>
      <c r="B65" s="441">
        <f>B54+B63</f>
        <v>28325</v>
      </c>
      <c r="C65" s="442">
        <f>C54+C63</f>
        <v>25718</v>
      </c>
      <c r="D65" s="443">
        <f>C65-B65</f>
        <v>-2607</v>
      </c>
      <c r="E65" s="492"/>
      <c r="F65" s="492"/>
      <c r="G65" s="493"/>
      <c r="H65" s="493"/>
      <c r="I65" s="494">
        <f>I54</f>
        <v>25656</v>
      </c>
      <c r="J65" s="442">
        <f>J54</f>
        <v>25718</v>
      </c>
      <c r="K65" s="477">
        <f>+J65-I65</f>
        <v>62</v>
      </c>
      <c r="L65" s="447"/>
      <c r="O65" s="439"/>
    </row>
    <row r="66" spans="4:15" ht="12.75">
      <c r="D66" s="449"/>
      <c r="E66" s="371"/>
      <c r="F66" s="371"/>
      <c r="J66" s="436"/>
      <c r="O66" s="439"/>
    </row>
    <row r="67" spans="1:15" ht="12.75">
      <c r="A67" s="386" t="s">
        <v>359</v>
      </c>
      <c r="D67" s="449"/>
      <c r="E67" s="371"/>
      <c r="F67" s="371"/>
      <c r="J67" s="436"/>
      <c r="O67" s="439"/>
    </row>
    <row r="68" spans="1:15" ht="12.75">
      <c r="A68" s="452" t="s">
        <v>360</v>
      </c>
      <c r="B68" s="433">
        <v>13709</v>
      </c>
      <c r="C68" s="434">
        <f>'[6]verksamplan bil 3'!F64</f>
        <v>13122</v>
      </c>
      <c r="D68" s="435">
        <f>+C68-B68</f>
        <v>-587</v>
      </c>
      <c r="E68" s="371"/>
      <c r="F68" s="397"/>
      <c r="H68" s="380"/>
      <c r="I68" s="495">
        <f>+B68</f>
        <v>13709</v>
      </c>
      <c r="J68" s="437">
        <f>C68</f>
        <v>13122</v>
      </c>
      <c r="K68" s="431">
        <f>+J68-I68</f>
        <v>-587</v>
      </c>
      <c r="L68" s="438"/>
      <c r="O68" s="439"/>
    </row>
    <row r="69" spans="1:15" ht="12.75">
      <c r="A69" s="440" t="s">
        <v>35</v>
      </c>
      <c r="B69" s="469">
        <f>SUM(B68)</f>
        <v>13709</v>
      </c>
      <c r="C69" s="470">
        <f>SUM(C68)</f>
        <v>13122</v>
      </c>
      <c r="D69" s="496">
        <f>+C69-B69</f>
        <v>-587</v>
      </c>
      <c r="E69" s="492"/>
      <c r="F69" s="492"/>
      <c r="G69" s="493"/>
      <c r="H69" s="493"/>
      <c r="I69" s="474">
        <f>SUM(I68)</f>
        <v>13709</v>
      </c>
      <c r="J69" s="472">
        <f>SUM(J68)</f>
        <v>13122</v>
      </c>
      <c r="K69" s="477">
        <f>+J69-I69</f>
        <v>-587</v>
      </c>
      <c r="L69" s="447"/>
      <c r="O69" s="439"/>
    </row>
    <row r="70" spans="4:15" ht="12.75">
      <c r="D70" s="497"/>
      <c r="E70" s="371"/>
      <c r="F70" s="371"/>
      <c r="J70" s="436"/>
      <c r="O70" s="439"/>
    </row>
    <row r="71" spans="1:15" ht="12.75">
      <c r="A71" s="498" t="s">
        <v>361</v>
      </c>
      <c r="B71" s="476">
        <f>B65+B69</f>
        <v>42034</v>
      </c>
      <c r="C71" s="499">
        <f>C65+C69</f>
        <v>38840</v>
      </c>
      <c r="D71" s="443">
        <f>C71-B71</f>
        <v>-3194</v>
      </c>
      <c r="E71" s="500"/>
      <c r="F71" s="500"/>
      <c r="G71" s="501"/>
      <c r="H71" s="501"/>
      <c r="I71" s="502">
        <f>I54+I69</f>
        <v>39365</v>
      </c>
      <c r="J71" s="503">
        <f>J54+J69</f>
        <v>38840</v>
      </c>
      <c r="K71" s="502">
        <f>+J71-I71</f>
        <v>-525</v>
      </c>
      <c r="L71" s="447"/>
      <c r="O71" s="439"/>
    </row>
    <row r="72" spans="15:16" ht="12.75">
      <c r="O72" s="439"/>
      <c r="P72" s="375"/>
    </row>
    <row r="73" ht="12.75">
      <c r="O73" s="439"/>
    </row>
    <row r="74" spans="1:16" ht="12.75">
      <c r="A74" s="504" t="s">
        <v>245</v>
      </c>
      <c r="B74" s="505">
        <v>2006</v>
      </c>
      <c r="C74" s="506">
        <v>2005</v>
      </c>
      <c r="D74" s="507" t="s">
        <v>362</v>
      </c>
      <c r="E74" s="508" t="s">
        <v>363</v>
      </c>
      <c r="F74" s="509"/>
      <c r="I74" s="382"/>
      <c r="O74" s="439"/>
      <c r="P74" s="375"/>
    </row>
    <row r="75" spans="1:15" ht="12.75">
      <c r="A75" s="407" t="s">
        <v>364</v>
      </c>
      <c r="B75" s="382">
        <v>13011</v>
      </c>
      <c r="C75" s="436">
        <f>C54</f>
        <v>11862</v>
      </c>
      <c r="D75" s="510">
        <f aca="true" t="shared" si="24" ref="D75:D81">+C75-B75</f>
        <v>-1149</v>
      </c>
      <c r="E75" s="511">
        <f aca="true" t="shared" si="25" ref="E75:E81">+(C75-B75)/B75</f>
        <v>-0.08830989163015909</v>
      </c>
      <c r="F75" s="373"/>
      <c r="O75" s="439"/>
    </row>
    <row r="76" spans="1:15" ht="12.75">
      <c r="A76" s="512" t="s">
        <v>365</v>
      </c>
      <c r="B76" s="513"/>
      <c r="C76" s="514">
        <f>(M54/N64)*C62</f>
        <v>5754.733711048158</v>
      </c>
      <c r="D76" s="515">
        <f t="shared" si="24"/>
        <v>5754.733711048158</v>
      </c>
      <c r="E76" s="516" t="e">
        <f t="shared" si="25"/>
        <v>#DIV/0!</v>
      </c>
      <c r="F76" s="373"/>
      <c r="O76" s="439"/>
    </row>
    <row r="77" spans="1:15" ht="12.75">
      <c r="A77" s="407" t="s">
        <v>366</v>
      </c>
      <c r="B77" s="382">
        <f>B75+B76</f>
        <v>13011</v>
      </c>
      <c r="C77" s="436">
        <f>C75+C76</f>
        <v>17616.733711048157</v>
      </c>
      <c r="D77" s="510">
        <f t="shared" si="24"/>
        <v>4605.733711048157</v>
      </c>
      <c r="E77" s="511">
        <f t="shared" si="25"/>
        <v>0.35398768050481566</v>
      </c>
      <c r="F77" s="382"/>
      <c r="O77" s="439"/>
    </row>
    <row r="78" spans="1:15" ht="12.75">
      <c r="A78" s="512" t="s">
        <v>367</v>
      </c>
      <c r="B78" s="517"/>
      <c r="C78" s="514">
        <f>((N63/N64)*C62)+C57+C58+C59+C60+C61</f>
        <v>8101.2662889518415</v>
      </c>
      <c r="D78" s="515">
        <f t="shared" si="24"/>
        <v>8101.2662889518415</v>
      </c>
      <c r="E78" s="516" t="e">
        <f t="shared" si="25"/>
        <v>#DIV/0!</v>
      </c>
      <c r="F78" s="518"/>
      <c r="O78" s="439"/>
    </row>
    <row r="79" spans="1:15" ht="12.75">
      <c r="A79" s="407" t="s">
        <v>368</v>
      </c>
      <c r="B79" s="382">
        <f>B77+B78</f>
        <v>13011</v>
      </c>
      <c r="C79" s="436">
        <f>C77+C78</f>
        <v>25718</v>
      </c>
      <c r="D79" s="510">
        <f t="shared" si="24"/>
        <v>12707</v>
      </c>
      <c r="E79" s="511">
        <f t="shared" si="25"/>
        <v>0.976635154868957</v>
      </c>
      <c r="F79" s="382"/>
      <c r="O79" s="439"/>
    </row>
    <row r="80" spans="1:15" ht="12.75">
      <c r="A80" s="512" t="s">
        <v>69</v>
      </c>
      <c r="B80" s="517">
        <f>B69</f>
        <v>13709</v>
      </c>
      <c r="C80" s="514">
        <f>C69</f>
        <v>13122</v>
      </c>
      <c r="D80" s="515">
        <f t="shared" si="24"/>
        <v>-587</v>
      </c>
      <c r="E80" s="516">
        <f t="shared" si="25"/>
        <v>-0.04281858633014808</v>
      </c>
      <c r="F80" s="518"/>
      <c r="O80" s="439"/>
    </row>
    <row r="81" spans="1:15" ht="12.75">
      <c r="A81" s="386" t="s">
        <v>369</v>
      </c>
      <c r="B81" s="519">
        <f>B79+B80</f>
        <v>26720</v>
      </c>
      <c r="C81" s="520">
        <f>C79+C80</f>
        <v>38840</v>
      </c>
      <c r="D81" s="521">
        <f t="shared" si="24"/>
        <v>12120</v>
      </c>
      <c r="E81" s="511">
        <f t="shared" si="25"/>
        <v>0.4535928143712575</v>
      </c>
      <c r="F81" s="522"/>
      <c r="O81" s="439"/>
    </row>
    <row r="82" spans="2:15" ht="12">
      <c r="B82" s="382"/>
      <c r="G82" s="523"/>
      <c r="O82" s="439"/>
    </row>
    <row r="83" spans="1:15" ht="12">
      <c r="A83" s="386"/>
      <c r="B83" s="382"/>
      <c r="G83" s="523"/>
      <c r="O83" s="439"/>
    </row>
  </sheetData>
  <printOptions/>
  <pageMargins left="0.75" right="0.75" top="1" bottom="1" header="0.5" footer="0.5"/>
  <pageSetup horizontalDpi="600" verticalDpi="600" orientation="landscape" paperSize="9" scale="97" r:id="rId4"/>
  <rowBreaks count="1" manualBreakCount="1">
    <brk id="46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2005-10-10T09:58:31Z</cp:lastPrinted>
  <dcterms:created xsi:type="dcterms:W3CDTF">2002-01-14T13:45:39Z</dcterms:created>
  <dcterms:modified xsi:type="dcterms:W3CDTF">2005-10-10T10:27:45Z</dcterms:modified>
  <cp:category/>
  <cp:version/>
  <cp:contentType/>
  <cp:contentStatus/>
</cp:coreProperties>
</file>