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65440" windowWidth="6900" windowHeight="6876" tabRatio="610" activeTab="1"/>
  </bookViews>
  <sheets>
    <sheet name="Sammanfattning bil 1" sheetId="1" r:id="rId1"/>
    <sheet name="Intäkter bil 2" sheetId="2" r:id="rId2"/>
    <sheet name="Kostnader bil 3" sheetId="3" r:id="rId3"/>
  </sheets>
  <externalReferences>
    <externalReference r:id="rId6"/>
    <externalReference r:id="rId7"/>
  </externalReferences>
  <definedNames>
    <definedName name="Jämförelse_intäkter_till_och_med_januari__1994_1993" localSheetId="1">'Intäkter bil 2'!$K$93:$N$136</definedName>
    <definedName name="Jämförelse_intäkter_till_och_med_januari__1994_1993">#REF!</definedName>
    <definedName name="Res.rapport" localSheetId="1">'Intäkter bil 2'!$A$2:$H$80</definedName>
    <definedName name="Res.rapport">#REF!</definedName>
    <definedName name="Senaste_månaden" localSheetId="1">'Intäkter bil 2'!$K$137:$N$141</definedName>
    <definedName name="Senaste_månaden">#REF!</definedName>
    <definedName name="_xlnm.Print_Area" localSheetId="1">'Intäkter bil 2'!$A$1:$I$78</definedName>
    <definedName name="_xlnm.Print_Titles" localSheetId="2">'Kostnader bil 3'!$5:$6</definedName>
  </definedNames>
  <calcPr fullCalcOnLoad="1"/>
</workbook>
</file>

<file path=xl/comments1.xml><?xml version="1.0" encoding="utf-8"?>
<comments xmlns="http://schemas.openxmlformats.org/spreadsheetml/2006/main">
  <authors>
    <author>Datoransvarig Amnesty</author>
  </authors>
  <commentList>
    <comment ref="F5" authorId="0">
      <text>
        <r>
          <rPr>
            <b/>
            <sz val="8"/>
            <rFont val="Tahoma"/>
            <family val="0"/>
          </rPr>
          <t>Datoransvarig Amnesty:</t>
        </r>
        <r>
          <rPr>
            <sz val="8"/>
            <rFont val="Tahoma"/>
            <family val="0"/>
          </rPr>
          <t xml:space="preserve">
Ej helår
</t>
        </r>
      </text>
    </comment>
  </commentList>
</comments>
</file>

<file path=xl/comments2.xml><?xml version="1.0" encoding="utf-8"?>
<comments xmlns="http://schemas.openxmlformats.org/spreadsheetml/2006/main">
  <authors>
    <author>Datoransvarig Amnesty</author>
    <author>Datoransvarig</author>
  </authors>
  <commentList>
    <comment ref="B16" authorId="0">
      <text>
        <r>
          <rPr>
            <b/>
            <sz val="8"/>
            <rFont val="Tahoma"/>
            <family val="0"/>
          </rPr>
          <t>3211,3212,3213</t>
        </r>
      </text>
    </comment>
    <comment ref="B18" authorId="1">
      <text>
        <r>
          <rPr>
            <sz val="10"/>
            <rFont val="Tahoma"/>
            <family val="0"/>
          </rPr>
          <t xml:space="preserve">3180,3225,3520,3540,
3710,3720,3740, 3219
</t>
        </r>
      </text>
    </comment>
    <comment ref="B28" authorId="1">
      <text>
        <r>
          <rPr>
            <sz val="10"/>
            <rFont val="Tahoma"/>
            <family val="0"/>
          </rPr>
          <t xml:space="preserve">3160,3161,3162,3192
</t>
        </r>
      </text>
    </comment>
    <comment ref="B29" authorId="1">
      <text>
        <r>
          <rPr>
            <sz val="10"/>
            <rFont val="Tahoma"/>
            <family val="0"/>
          </rPr>
          <t xml:space="preserve">3150,3190,3191
</t>
        </r>
      </text>
    </comment>
    <comment ref="B31" authorId="1">
      <text>
        <r>
          <rPr>
            <b/>
            <sz val="10"/>
            <rFont val="Tahoma"/>
            <family val="0"/>
          </rPr>
          <t>3142,3270</t>
        </r>
        <r>
          <rPr>
            <sz val="10"/>
            <rFont val="Tahoma"/>
            <family val="0"/>
          </rPr>
          <t xml:space="preserve">
</t>
        </r>
      </text>
    </comment>
    <comment ref="B32" authorId="1">
      <text>
        <r>
          <rPr>
            <sz val="10"/>
            <rFont val="Tahoma"/>
            <family val="0"/>
          </rPr>
          <t xml:space="preserve">3140,3141
</t>
        </r>
      </text>
    </comment>
    <comment ref="B36" authorId="1">
      <text>
        <r>
          <rPr>
            <sz val="10"/>
            <rFont val="Tahoma"/>
            <family val="0"/>
          </rPr>
          <t xml:space="preserve">3115,3119,3181,3182,
</t>
        </r>
      </text>
    </comment>
    <comment ref="B41" authorId="1">
      <text>
        <r>
          <rPr>
            <sz val="10"/>
            <rFont val="Tahoma"/>
            <family val="0"/>
          </rPr>
          <t xml:space="preserve">
3113,3117,3118,</t>
        </r>
      </text>
    </comment>
    <comment ref="B47" authorId="1">
      <text>
        <r>
          <rPr>
            <b/>
            <sz val="10"/>
            <rFont val="Tahoma"/>
            <family val="0"/>
          </rPr>
          <t>8311,8312</t>
        </r>
        <r>
          <rPr>
            <sz val="10"/>
            <rFont val="Tahoma"/>
            <family val="0"/>
          </rPr>
          <t xml:space="preserve">
</t>
        </r>
      </text>
    </comment>
    <comment ref="B48" authorId="1">
      <text>
        <r>
          <rPr>
            <b/>
            <sz val="10"/>
            <rFont val="Tahoma"/>
            <family val="0"/>
          </rPr>
          <t>3600,3990,3999</t>
        </r>
        <r>
          <rPr>
            <sz val="10"/>
            <rFont val="Tahoma"/>
            <family val="0"/>
          </rPr>
          <t xml:space="preserve">
</t>
        </r>
      </text>
    </comment>
    <comment ref="B35" authorId="1">
      <text>
        <r>
          <rPr>
            <b/>
            <sz val="10"/>
            <rFont val="Tahoma"/>
            <family val="0"/>
          </rPr>
          <t xml:space="preserve">3110,3114
</t>
        </r>
        <r>
          <rPr>
            <sz val="10"/>
            <rFont val="Tahoma"/>
            <family val="0"/>
          </rPr>
          <t xml:space="preserve">
</t>
        </r>
      </text>
    </comment>
    <comment ref="B34" authorId="1">
      <text>
        <r>
          <rPr>
            <b/>
            <sz val="10"/>
            <rFont val="Tahoma"/>
            <family val="0"/>
          </rPr>
          <t>3111</t>
        </r>
        <r>
          <rPr>
            <sz val="10"/>
            <rFont val="Tahoma"/>
            <family val="0"/>
          </rPr>
          <t xml:space="preserve">
</t>
        </r>
      </text>
    </comment>
    <comment ref="D43" authorId="1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(32480-400-860)*-0,11</t>
        </r>
      </text>
    </comment>
  </commentList>
</comments>
</file>

<file path=xl/comments3.xml><?xml version="1.0" encoding="utf-8"?>
<comments xmlns="http://schemas.openxmlformats.org/spreadsheetml/2006/main">
  <authors>
    <author>Datoransvarig Amnesty</author>
  </authors>
  <commentList>
    <comment ref="H6" authorId="0">
      <text>
        <r>
          <rPr>
            <b/>
            <sz val="8"/>
            <rFont val="Tahoma"/>
            <family val="0"/>
          </rPr>
          <t>Datoransvarig Amnesty:</t>
        </r>
        <r>
          <rPr>
            <sz val="8"/>
            <rFont val="Tahoma"/>
            <family val="0"/>
          </rPr>
          <t xml:space="preserve">
helår
</t>
        </r>
      </text>
    </comment>
  </commentList>
</comments>
</file>

<file path=xl/sharedStrings.xml><?xml version="1.0" encoding="utf-8"?>
<sst xmlns="http://schemas.openxmlformats.org/spreadsheetml/2006/main" count="171" uniqueCount="144">
  <si>
    <t>Bilaga 1</t>
  </si>
  <si>
    <t>Medlemsavgifter</t>
  </si>
  <si>
    <t>Gruppavgifter</t>
  </si>
  <si>
    <t>Försäljning</t>
  </si>
  <si>
    <t>Prenumerationer</t>
  </si>
  <si>
    <t>Gåvor &amp; bidrag</t>
  </si>
  <si>
    <t>Övriga</t>
  </si>
  <si>
    <t>SUMMA INTÄKTER</t>
  </si>
  <si>
    <t xml:space="preserve">KOSTNADER </t>
  </si>
  <si>
    <t>Programverksamhet</t>
  </si>
  <si>
    <t>Personalkostnader</t>
  </si>
  <si>
    <t>Sektionskostnader</t>
  </si>
  <si>
    <t xml:space="preserve">IS-avgift </t>
  </si>
  <si>
    <t>SUMMA KOSTNADER</t>
  </si>
  <si>
    <t>RESULTAT</t>
  </si>
  <si>
    <t>Intäkter</t>
  </si>
  <si>
    <t>Kostnader</t>
  </si>
  <si>
    <t>Resultat</t>
  </si>
  <si>
    <t>Bilaga 2</t>
  </si>
  <si>
    <t>INTÄKTER</t>
  </si>
  <si>
    <t>Avgifter</t>
  </si>
  <si>
    <t>Helbetalande medl.</t>
  </si>
  <si>
    <t>Delbetalande medl.</t>
  </si>
  <si>
    <t>Summa</t>
  </si>
  <si>
    <t xml:space="preserve">Försäljning </t>
  </si>
  <si>
    <t>Annonser</t>
  </si>
  <si>
    <t>Amnesty Press</t>
  </si>
  <si>
    <t>Kortkampanjen</t>
  </si>
  <si>
    <t>Företagssamarbete</t>
  </si>
  <si>
    <t>Humanfonden (se nedan)</t>
  </si>
  <si>
    <t>Hjälpfonden (se nedan)</t>
  </si>
  <si>
    <t>Övrigt</t>
  </si>
  <si>
    <t>Räntor</t>
  </si>
  <si>
    <t>Fonderna</t>
  </si>
  <si>
    <t>Human</t>
  </si>
  <si>
    <t>Antal</t>
  </si>
  <si>
    <t>Hjälp</t>
  </si>
  <si>
    <t>Bilaga 3</t>
  </si>
  <si>
    <t>DIREKTA PROGRAMKOSTNADER</t>
  </si>
  <si>
    <t xml:space="preserve">Ack </t>
  </si>
  <si>
    <t xml:space="preserve">Budget </t>
  </si>
  <si>
    <t>Prognos</t>
  </si>
  <si>
    <t>Utfall i %</t>
  </si>
  <si>
    <t>4. Medlemmar och organisation</t>
  </si>
  <si>
    <t>SUMMA PROGRAMKOSTNADER</t>
  </si>
  <si>
    <t>Sekretariatet</t>
  </si>
  <si>
    <t>Tryckeri</t>
  </si>
  <si>
    <t>Avskrivningar</t>
  </si>
  <si>
    <t>SUMMA SEKTIONSKOSTNADER</t>
  </si>
  <si>
    <t>TOTALT</t>
  </si>
  <si>
    <t>SAMMANFATTNING</t>
  </si>
  <si>
    <t>Programkostnader</t>
  </si>
  <si>
    <t>Sekretariatskostnader</t>
  </si>
  <si>
    <t xml:space="preserve">INTÄKTER </t>
  </si>
  <si>
    <t>Bu-ack</t>
  </si>
  <si>
    <t>Testamenten</t>
  </si>
  <si>
    <t>Medl via autogiro</t>
  </si>
  <si>
    <t>Registerhantering</t>
  </si>
  <si>
    <t xml:space="preserve">Årsmötet </t>
  </si>
  <si>
    <t xml:space="preserve">Styrelsen </t>
  </si>
  <si>
    <t xml:space="preserve">Valberedningen </t>
  </si>
  <si>
    <t xml:space="preserve">Budgetmötet </t>
  </si>
  <si>
    <t xml:space="preserve">Resor o diverse </t>
  </si>
  <si>
    <t>Ungdomsarbete</t>
  </si>
  <si>
    <t xml:space="preserve">ICM/Internationella möten </t>
  </si>
  <si>
    <t>Utfall</t>
  </si>
  <si>
    <t>Rapporter o dyl</t>
  </si>
  <si>
    <t>Övrig försäljning</t>
  </si>
  <si>
    <t>Summa avgifter</t>
  </si>
  <si>
    <t>Summa försäljning</t>
  </si>
  <si>
    <t>Summa prenumerationer</t>
  </si>
  <si>
    <t>Grupper &amp; distrikt</t>
  </si>
  <si>
    <t>Företagsgåvor</t>
  </si>
  <si>
    <t>Gåvor från organisationer</t>
  </si>
  <si>
    <t>Gåvor via autogiro</t>
  </si>
  <si>
    <t>Amnestyfonden andel</t>
  </si>
  <si>
    <t>Summa gåvor och bidrag</t>
  </si>
  <si>
    <t>Summa övrigt</t>
  </si>
  <si>
    <t>Budget 2004*</t>
  </si>
  <si>
    <t>Insamlingsbrev</t>
  </si>
  <si>
    <t>1. Kampanjer</t>
  </si>
  <si>
    <t>Kampanjer &amp; aktioner</t>
  </si>
  <si>
    <t>Blixtaktioner</t>
  </si>
  <si>
    <t>Flyktingarbete (inkl RGB)</t>
  </si>
  <si>
    <t>av prognos</t>
  </si>
  <si>
    <t>Tot. budg</t>
  </si>
  <si>
    <t>2. Information och kommunikation</t>
  </si>
  <si>
    <t>Lobbyverksamhet (inkl EU-för.)</t>
  </si>
  <si>
    <t>Mediaarbete</t>
  </si>
  <si>
    <t>MR-info</t>
  </si>
  <si>
    <t>Marknadsföring &amp; infomaterial</t>
  </si>
  <si>
    <t>MR-utbildning</t>
  </si>
  <si>
    <t>3. Stöd till aktivism</t>
  </si>
  <si>
    <t>Specialgrupper</t>
  </si>
  <si>
    <t>Arbetsgrupper</t>
  </si>
  <si>
    <t>Distrikt</t>
  </si>
  <si>
    <t>Samordningsgrupper</t>
  </si>
  <si>
    <t>Medlemsutbildning</t>
  </si>
  <si>
    <t>Regional verksamhet</t>
  </si>
  <si>
    <t>Intersektionella möten</t>
  </si>
  <si>
    <t>Granskningskommittéen</t>
  </si>
  <si>
    <t>5. Insamlingsarbete</t>
  </si>
  <si>
    <t>Medlemsvärvning &amp; avisering</t>
  </si>
  <si>
    <t>Insamling</t>
  </si>
  <si>
    <t>6. Gemensamma kostnader</t>
  </si>
  <si>
    <t>Verksamhetsutveckling</t>
  </si>
  <si>
    <t>IT</t>
  </si>
  <si>
    <t>Personal</t>
  </si>
  <si>
    <t>7. Internationella rörelsen</t>
  </si>
  <si>
    <t>Internationella sekretariatet</t>
  </si>
  <si>
    <t>SUMMA BIDRAG TILL INT. RÖRELSEN</t>
  </si>
  <si>
    <t>Bidrag till Internationella rörelsen</t>
  </si>
  <si>
    <t>Ack. utfall 2005</t>
  </si>
  <si>
    <t>Budget 2005*</t>
  </si>
  <si>
    <t>Prognos 2005</t>
  </si>
  <si>
    <t>Förändr. 2005 i förh till 2004</t>
  </si>
  <si>
    <t>Motsvarande siffror 2004</t>
  </si>
  <si>
    <t>till U04</t>
  </si>
  <si>
    <t>Sekretariat (inkl avskr)</t>
  </si>
  <si>
    <t>Utf. 2005 i %  av budget</t>
  </si>
  <si>
    <t>Total</t>
  </si>
  <si>
    <t>budget</t>
  </si>
  <si>
    <t>av budget</t>
  </si>
  <si>
    <t>Intäkter gällande 2005</t>
  </si>
  <si>
    <t xml:space="preserve">U05 i förh </t>
  </si>
  <si>
    <t xml:space="preserve">Amnestyfondens andel </t>
  </si>
  <si>
    <t>Spontana gåvor (privat)</t>
  </si>
  <si>
    <t>Övriga insamlingsaktiv.</t>
  </si>
  <si>
    <t>Avs./uppl. Humanfondsreserv</t>
  </si>
  <si>
    <t>Res. e Humanfondsreserv</t>
  </si>
  <si>
    <t>Allmänna arvsfonden</t>
  </si>
  <si>
    <t xml:space="preserve">*Inklusive samtliga dispar </t>
  </si>
  <si>
    <t>2005 *</t>
  </si>
  <si>
    <t xml:space="preserve">*För att underlätta jämförelser har allmänna arvsfondsprojektet lagts till (860 tkr) I intäkts- </t>
  </si>
  <si>
    <t>och kostnadsbudget.</t>
  </si>
  <si>
    <t>Jämförelse över åren av intäkter och kostnader aktuell månad.</t>
  </si>
  <si>
    <t>Rätt ska va rätt (Allmänna arvsfonden)</t>
  </si>
  <si>
    <t>* Total budget= fast + disp dec &amp; juni + allmänna arvsfonden (Rätt ska va rätt)</t>
  </si>
  <si>
    <t>ingen uppgift</t>
  </si>
  <si>
    <t>jan-dec</t>
  </si>
  <si>
    <t>Sammanfattning resultatrapport 2005, december (i tkr)</t>
  </si>
  <si>
    <t>Intäktsrapport 2005, december   (i tkr)</t>
  </si>
  <si>
    <t>Uppföljning av programkostnader 2005, december (i tkr)</t>
  </si>
  <si>
    <t>Utfall till dec 2004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</si>
</sst>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yy/m/d"/>
    <numFmt numFmtId="173" formatCode="d/mmm/yy"/>
    <numFmt numFmtId="174" formatCode="d/mmm"/>
    <numFmt numFmtId="175" formatCode="h\.mm\ AM/PM"/>
    <numFmt numFmtId="176" formatCode="h\.mm\.ss\ AM/PM"/>
    <numFmt numFmtId="177" formatCode="h\.mm"/>
    <numFmt numFmtId="178" formatCode="h\.mm\.ss"/>
    <numFmt numFmtId="179" formatCode="yy/m/d\ h\.mm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yyyy/mm/dd\ "/>
    <numFmt numFmtId="189" formatCode="0.0%"/>
    <numFmt numFmtId="190" formatCode="#,##0,"/>
    <numFmt numFmtId="191" formatCode="mmm/yyyy"/>
    <numFmt numFmtId="192" formatCode="mmmm\ yyyy"/>
  </numFmts>
  <fonts count="35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4"/>
      <color indexed="8"/>
      <name val="Tms Rm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Tahoma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name val="Verdana"/>
      <family val="2"/>
    </font>
    <font>
      <b/>
      <sz val="14"/>
      <name val="Verdana"/>
      <family val="2"/>
    </font>
    <font>
      <b/>
      <i/>
      <sz val="12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Times New Roman"/>
      <family val="0"/>
    </font>
    <font>
      <b/>
      <sz val="12"/>
      <name val="Verdana"/>
      <family val="2"/>
    </font>
    <font>
      <i/>
      <sz val="10"/>
      <name val="Verdana"/>
      <family val="2"/>
    </font>
    <font>
      <b/>
      <sz val="15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i/>
      <sz val="9"/>
      <color indexed="10"/>
      <name val="Verdana"/>
      <family val="2"/>
    </font>
    <font>
      <sz val="9"/>
      <name val="Times New Roman"/>
      <family val="0"/>
    </font>
    <font>
      <b/>
      <sz val="8"/>
      <name val="Tms Rmn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3" fontId="7" fillId="0" borderId="0" xfId="19" applyNumberFormat="1">
      <alignment/>
      <protection/>
    </xf>
    <xf numFmtId="189" fontId="7" fillId="0" borderId="0" xfId="19" applyNumberFormat="1">
      <alignment/>
      <protection/>
    </xf>
    <xf numFmtId="0" fontId="7" fillId="0" borderId="0" xfId="19">
      <alignment/>
      <protection/>
    </xf>
    <xf numFmtId="190" fontId="7" fillId="0" borderId="0" xfId="19" applyNumberFormat="1">
      <alignment/>
      <protection/>
    </xf>
    <xf numFmtId="0" fontId="7" fillId="2" borderId="0" xfId="19" applyFill="1">
      <alignment/>
      <protection/>
    </xf>
    <xf numFmtId="190" fontId="7" fillId="0" borderId="0" xfId="19" applyNumberFormat="1" applyFill="1">
      <alignment/>
      <protection/>
    </xf>
    <xf numFmtId="179" fontId="14" fillId="0" borderId="0" xfId="18" applyNumberFormat="1" applyFont="1" applyAlignment="1">
      <alignment horizontal="left"/>
      <protection/>
    </xf>
    <xf numFmtId="190" fontId="14" fillId="0" borderId="0" xfId="17" applyNumberFormat="1" applyFont="1" applyBorder="1" applyAlignment="1">
      <alignment horizontal="right"/>
      <protection/>
    </xf>
    <xf numFmtId="190" fontId="14" fillId="2" borderId="0" xfId="17" applyNumberFormat="1" applyFont="1" applyFill="1" applyBorder="1">
      <alignment/>
      <protection/>
    </xf>
    <xf numFmtId="190" fontId="14" fillId="0" borderId="0" xfId="17" applyNumberFormat="1" applyFont="1" applyFill="1" applyBorder="1">
      <alignment/>
      <protection/>
    </xf>
    <xf numFmtId="190" fontId="14" fillId="2" borderId="0" xfId="19" applyNumberFormat="1" applyFont="1" applyFill="1">
      <alignment/>
      <protection/>
    </xf>
    <xf numFmtId="189" fontId="14" fillId="2" borderId="0" xfId="19" applyNumberFormat="1" applyFont="1" applyFill="1">
      <alignment/>
      <protection/>
    </xf>
    <xf numFmtId="3" fontId="14" fillId="2" borderId="0" xfId="19" applyNumberFormat="1" applyFont="1" applyFill="1">
      <alignment/>
      <protection/>
    </xf>
    <xf numFmtId="0" fontId="15" fillId="0" borderId="0" xfId="17" applyFont="1" applyAlignment="1">
      <alignment horizontal="left"/>
      <protection/>
    </xf>
    <xf numFmtId="190" fontId="15" fillId="0" borderId="0" xfId="17" applyNumberFormat="1" applyFont="1" applyBorder="1" applyAlignment="1">
      <alignment horizontal="right"/>
      <protection/>
    </xf>
    <xf numFmtId="190" fontId="14" fillId="0" borderId="0" xfId="19" applyNumberFormat="1" applyFont="1">
      <alignment/>
      <protection/>
    </xf>
    <xf numFmtId="189" fontId="14" fillId="0" borderId="0" xfId="19" applyNumberFormat="1" applyFont="1">
      <alignment/>
      <protection/>
    </xf>
    <xf numFmtId="190" fontId="16" fillId="0" borderId="0" xfId="19" applyNumberFormat="1" applyFont="1">
      <alignment/>
      <protection/>
    </xf>
    <xf numFmtId="3" fontId="14" fillId="0" borderId="0" xfId="19" applyNumberFormat="1" applyFont="1" applyAlignment="1">
      <alignment horizontal="centerContinuous"/>
      <protection/>
    </xf>
    <xf numFmtId="0" fontId="17" fillId="0" borderId="0" xfId="17" applyFont="1" applyAlignment="1">
      <alignment horizontal="left"/>
      <protection/>
    </xf>
    <xf numFmtId="190" fontId="18" fillId="0" borderId="0" xfId="17" applyNumberFormat="1" applyFont="1" applyFill="1" applyBorder="1" applyAlignment="1">
      <alignment horizontal="right"/>
      <protection/>
    </xf>
    <xf numFmtId="190" fontId="14" fillId="0" borderId="0" xfId="17" applyNumberFormat="1" applyFont="1" applyBorder="1">
      <alignment/>
      <protection/>
    </xf>
    <xf numFmtId="3" fontId="14" fillId="0" borderId="0" xfId="19" applyNumberFormat="1" applyFont="1">
      <alignment/>
      <protection/>
    </xf>
    <xf numFmtId="0" fontId="18" fillId="0" borderId="0" xfId="17" applyFont="1" applyAlignment="1">
      <alignment horizontal="left"/>
      <protection/>
    </xf>
    <xf numFmtId="9" fontId="14" fillId="0" borderId="0" xfId="22" applyFont="1" applyBorder="1" applyAlignment="1">
      <alignment/>
    </xf>
    <xf numFmtId="0" fontId="14" fillId="0" borderId="0" xfId="19" applyFont="1">
      <alignment/>
      <protection/>
    </xf>
    <xf numFmtId="190" fontId="14" fillId="0" borderId="0" xfId="19" applyNumberFormat="1" applyFont="1" applyFill="1">
      <alignment/>
      <protection/>
    </xf>
    <xf numFmtId="189" fontId="19" fillId="0" borderId="1" xfId="19" applyNumberFormat="1" applyFont="1" applyBorder="1" applyAlignment="1">
      <alignment horizontal="center"/>
      <protection/>
    </xf>
    <xf numFmtId="1" fontId="19" fillId="0" borderId="1" xfId="19" applyNumberFormat="1" applyFont="1" applyBorder="1" applyAlignment="1">
      <alignment horizontal="center"/>
      <protection/>
    </xf>
    <xf numFmtId="1" fontId="19" fillId="0" borderId="1" xfId="19" applyNumberFormat="1" applyFont="1" applyFill="1" applyBorder="1" applyAlignment="1">
      <alignment horizontal="center"/>
      <protection/>
    </xf>
    <xf numFmtId="0" fontId="6" fillId="0" borderId="0" xfId="19" applyFont="1">
      <alignment/>
      <protection/>
    </xf>
    <xf numFmtId="0" fontId="7" fillId="0" borderId="0" xfId="19" applyBorder="1">
      <alignment/>
      <protection/>
    </xf>
    <xf numFmtId="9" fontId="18" fillId="0" borderId="0" xfId="22" applyFont="1" applyBorder="1" applyAlignment="1">
      <alignment/>
    </xf>
    <xf numFmtId="0" fontId="22" fillId="0" borderId="0" xfId="19" applyFont="1">
      <alignment/>
      <protection/>
    </xf>
    <xf numFmtId="0" fontId="14" fillId="0" borderId="0" xfId="21" applyFont="1">
      <alignment/>
      <protection/>
    </xf>
    <xf numFmtId="3" fontId="14" fillId="0" borderId="0" xfId="21" applyNumberFormat="1" applyFont="1">
      <alignment/>
      <protection/>
    </xf>
    <xf numFmtId="0" fontId="16" fillId="0" borderId="0" xfId="19" applyFont="1" applyAlignment="1">
      <alignment horizontal="centerContinuous"/>
      <protection/>
    </xf>
    <xf numFmtId="0" fontId="14" fillId="0" borderId="0" xfId="0" applyFont="1" applyAlignment="1">
      <alignment/>
    </xf>
    <xf numFmtId="0" fontId="15" fillId="0" borderId="0" xfId="21" applyFont="1">
      <alignment/>
      <protection/>
    </xf>
    <xf numFmtId="0" fontId="23" fillId="0" borderId="0" xfId="21" applyFont="1" applyAlignment="1">
      <alignment horizontal="right"/>
      <protection/>
    </xf>
    <xf numFmtId="0" fontId="18" fillId="0" borderId="0" xfId="21" applyFont="1">
      <alignment/>
      <protection/>
    </xf>
    <xf numFmtId="3" fontId="14" fillId="0" borderId="0" xfId="0" applyNumberFormat="1" applyFont="1" applyAlignment="1">
      <alignment/>
    </xf>
    <xf numFmtId="9" fontId="14" fillId="0" borderId="0" xfId="22" applyFont="1" applyAlignment="1">
      <alignment/>
    </xf>
    <xf numFmtId="3" fontId="23" fillId="0" borderId="2" xfId="0" applyNumberFormat="1" applyFont="1" applyBorder="1" applyAlignment="1">
      <alignment/>
    </xf>
    <xf numFmtId="0" fontId="14" fillId="0" borderId="3" xfId="0" applyFont="1" applyBorder="1" applyAlignment="1">
      <alignment/>
    </xf>
    <xf numFmtId="3" fontId="14" fillId="0" borderId="3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180" fontId="14" fillId="0" borderId="0" xfId="0" applyNumberFormat="1" applyFont="1" applyAlignment="1">
      <alignment horizontal="center"/>
    </xf>
    <xf numFmtId="9" fontId="2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9" fontId="14" fillId="0" borderId="0" xfId="0" applyNumberFormat="1" applyFont="1" applyAlignment="1">
      <alignment horizontal="left"/>
    </xf>
    <xf numFmtId="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Alignment="1">
      <alignment/>
    </xf>
    <xf numFmtId="3" fontId="24" fillId="0" borderId="0" xfId="23" applyNumberFormat="1" applyFont="1" applyAlignment="1">
      <alignment/>
    </xf>
    <xf numFmtId="3" fontId="14" fillId="0" borderId="0" xfId="0" applyNumberFormat="1" applyFont="1" applyAlignment="1">
      <alignment horizontal="center"/>
    </xf>
    <xf numFmtId="9" fontId="14" fillId="0" borderId="0" xfId="22" applyFont="1" applyAlignment="1">
      <alignment horizontal="center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187" fontId="18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14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87" fontId="14" fillId="0" borderId="0" xfId="0" applyNumberFormat="1" applyFont="1" applyBorder="1" applyAlignment="1">
      <alignment horizontal="right"/>
    </xf>
    <xf numFmtId="187" fontId="18" fillId="0" borderId="0" xfId="0" applyNumberFormat="1" applyFont="1" applyBorder="1" applyAlignment="1">
      <alignment horizontal="right"/>
    </xf>
    <xf numFmtId="187" fontId="18" fillId="0" borderId="0" xfId="0" applyNumberFormat="1" applyFont="1" applyBorder="1" applyAlignment="1">
      <alignment horizontal="center"/>
    </xf>
    <xf numFmtId="9" fontId="18" fillId="0" borderId="0" xfId="22" applyFont="1" applyBorder="1" applyAlignment="1">
      <alignment horizontal="right"/>
    </xf>
    <xf numFmtId="3" fontId="21" fillId="0" borderId="0" xfId="0" applyNumberFormat="1" applyFont="1" applyAlignment="1">
      <alignment/>
    </xf>
    <xf numFmtId="9" fontId="21" fillId="0" borderId="0" xfId="22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8" fillId="0" borderId="5" xfId="21" applyFont="1" applyBorder="1">
      <alignment/>
      <protection/>
    </xf>
    <xf numFmtId="0" fontId="28" fillId="0" borderId="1" xfId="21" applyFont="1" applyBorder="1">
      <alignment/>
      <protection/>
    </xf>
    <xf numFmtId="0" fontId="19" fillId="0" borderId="6" xfId="21" applyFont="1" applyBorder="1" applyAlignment="1">
      <alignment horizontal="right" wrapText="1"/>
      <protection/>
    </xf>
    <xf numFmtId="0" fontId="19" fillId="1" borderId="6" xfId="21" applyFont="1" applyFill="1" applyBorder="1" applyAlignment="1">
      <alignment horizontal="right" wrapText="1"/>
      <protection/>
    </xf>
    <xf numFmtId="3" fontId="19" fillId="0" borderId="6" xfId="21" applyNumberFormat="1" applyFont="1" applyBorder="1" applyAlignment="1">
      <alignment horizontal="right" wrapText="1"/>
      <protection/>
    </xf>
    <xf numFmtId="0" fontId="19" fillId="0" borderId="1" xfId="21" applyFont="1" applyBorder="1">
      <alignment/>
      <protection/>
    </xf>
    <xf numFmtId="3" fontId="28" fillId="0" borderId="6" xfId="21" applyNumberFormat="1" applyFont="1" applyBorder="1" applyAlignment="1">
      <alignment horizontal="right"/>
      <protection/>
    </xf>
    <xf numFmtId="9" fontId="28" fillId="1" borderId="6" xfId="22" applyFont="1" applyFill="1" applyBorder="1" applyAlignment="1">
      <alignment horizontal="right" wrapText="1"/>
    </xf>
    <xf numFmtId="0" fontId="28" fillId="0" borderId="6" xfId="21" applyFont="1" applyBorder="1">
      <alignment/>
      <protection/>
    </xf>
    <xf numFmtId="3" fontId="28" fillId="0" borderId="6" xfId="21" applyNumberFormat="1" applyFont="1" applyBorder="1">
      <alignment/>
      <protection/>
    </xf>
    <xf numFmtId="187" fontId="28" fillId="1" borderId="6" xfId="21" applyNumberFormat="1" applyFont="1" applyFill="1" applyBorder="1">
      <alignment/>
      <protection/>
    </xf>
    <xf numFmtId="0" fontId="19" fillId="0" borderId="5" xfId="21" applyFont="1" applyBorder="1">
      <alignment/>
      <protection/>
    </xf>
    <xf numFmtId="3" fontId="19" fillId="0" borderId="7" xfId="21" applyNumberFormat="1" applyFont="1" applyBorder="1" applyAlignment="1">
      <alignment horizontal="right"/>
      <protection/>
    </xf>
    <xf numFmtId="9" fontId="28" fillId="1" borderId="5" xfId="22" applyFont="1" applyFill="1" applyBorder="1" applyAlignment="1">
      <alignment horizontal="right" wrapText="1"/>
    </xf>
    <xf numFmtId="189" fontId="19" fillId="1" borderId="7" xfId="21" applyNumberFormat="1" applyFont="1" applyFill="1" applyBorder="1" applyAlignment="1">
      <alignment horizontal="right"/>
      <protection/>
    </xf>
    <xf numFmtId="3" fontId="19" fillId="0" borderId="6" xfId="21" applyNumberFormat="1" applyFont="1" applyBorder="1" applyAlignment="1">
      <alignment horizontal="right"/>
      <protection/>
    </xf>
    <xf numFmtId="9" fontId="28" fillId="1" borderId="8" xfId="22" applyFont="1" applyFill="1" applyBorder="1" applyAlignment="1">
      <alignment horizontal="right" wrapText="1"/>
    </xf>
    <xf numFmtId="187" fontId="19" fillId="0" borderId="6" xfId="21" applyNumberFormat="1" applyFont="1" applyBorder="1" applyAlignment="1">
      <alignment horizontal="right"/>
      <protection/>
    </xf>
    <xf numFmtId="187" fontId="19" fillId="1" borderId="6" xfId="21" applyNumberFormat="1" applyFont="1" applyFill="1" applyBorder="1" applyAlignment="1">
      <alignment horizontal="right"/>
      <protection/>
    </xf>
    <xf numFmtId="0" fontId="28" fillId="0" borderId="0" xfId="21" applyFont="1" applyBorder="1">
      <alignment/>
      <protection/>
    </xf>
    <xf numFmtId="9" fontId="28" fillId="1" borderId="1" xfId="22" applyFont="1" applyFill="1" applyBorder="1" applyAlignment="1">
      <alignment horizontal="right" wrapText="1"/>
    </xf>
    <xf numFmtId="0" fontId="28" fillId="1" borderId="6" xfId="21" applyFont="1" applyFill="1" applyBorder="1">
      <alignment/>
      <protection/>
    </xf>
    <xf numFmtId="3" fontId="28" fillId="0" borderId="0" xfId="21" applyNumberFormat="1" applyFont="1" applyBorder="1" applyAlignment="1">
      <alignment horizontal="right"/>
      <protection/>
    </xf>
    <xf numFmtId="3" fontId="19" fillId="0" borderId="0" xfId="21" applyNumberFormat="1" applyFont="1" applyBorder="1" applyAlignment="1">
      <alignment horizontal="right"/>
      <protection/>
    </xf>
    <xf numFmtId="3" fontId="19" fillId="0" borderId="6" xfId="21" applyNumberFormat="1" applyFont="1" applyBorder="1">
      <alignment/>
      <protection/>
    </xf>
    <xf numFmtId="3" fontId="19" fillId="0" borderId="7" xfId="21" applyNumberFormat="1" applyFont="1" applyBorder="1">
      <alignment/>
      <protection/>
    </xf>
    <xf numFmtId="3" fontId="19" fillId="0" borderId="0" xfId="21" applyNumberFormat="1" applyFont="1" applyBorder="1">
      <alignment/>
      <protection/>
    </xf>
    <xf numFmtId="3" fontId="29" fillId="2" borderId="0" xfId="21" applyNumberFormat="1" applyFont="1" applyFill="1" applyBorder="1">
      <alignment/>
      <protection/>
    </xf>
    <xf numFmtId="0" fontId="28" fillId="0" borderId="5" xfId="0" applyFont="1" applyBorder="1" applyAlignment="1">
      <alignment/>
    </xf>
    <xf numFmtId="3" fontId="28" fillId="0" borderId="5" xfId="21" applyNumberFormat="1" applyFont="1" applyBorder="1">
      <alignment/>
      <protection/>
    </xf>
    <xf numFmtId="3" fontId="19" fillId="0" borderId="9" xfId="21" applyNumberFormat="1" applyFont="1" applyBorder="1">
      <alignment/>
      <protection/>
    </xf>
    <xf numFmtId="0" fontId="28" fillId="0" borderId="0" xfId="21" applyFont="1">
      <alignment/>
      <protection/>
    </xf>
    <xf numFmtId="3" fontId="28" fillId="0" borderId="0" xfId="21" applyNumberFormat="1" applyFont="1">
      <alignment/>
      <protection/>
    </xf>
    <xf numFmtId="0" fontId="19" fillId="0" borderId="0" xfId="17" applyFont="1" applyAlignment="1">
      <alignment horizontal="left"/>
      <protection/>
    </xf>
    <xf numFmtId="0" fontId="15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6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28" fillId="0" borderId="6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left"/>
    </xf>
    <xf numFmtId="3" fontId="28" fillId="0" borderId="0" xfId="23" applyNumberFormat="1" applyFont="1" applyAlignment="1">
      <alignment horizontal="right"/>
    </xf>
    <xf numFmtId="3" fontId="28" fillId="0" borderId="0" xfId="23" applyNumberFormat="1" applyFont="1" applyAlignment="1">
      <alignment/>
    </xf>
    <xf numFmtId="0" fontId="28" fillId="0" borderId="11" xfId="0" applyFont="1" applyBorder="1" applyAlignment="1">
      <alignment horizontal="center"/>
    </xf>
    <xf numFmtId="3" fontId="28" fillId="0" borderId="12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centerContinuous"/>
    </xf>
    <xf numFmtId="180" fontId="19" fillId="0" borderId="6" xfId="0" applyNumberFormat="1" applyFont="1" applyBorder="1" applyAlignment="1">
      <alignment horizontal="centerContinuous"/>
    </xf>
    <xf numFmtId="3" fontId="31" fillId="0" borderId="0" xfId="0" applyNumberFormat="1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9" fontId="30" fillId="0" borderId="0" xfId="0" applyNumberFormat="1" applyFont="1" applyBorder="1" applyAlignment="1">
      <alignment horizontal="centerContinuous"/>
    </xf>
    <xf numFmtId="0" fontId="2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180" fontId="31" fillId="3" borderId="4" xfId="0" applyNumberFormat="1" applyFont="1" applyFill="1" applyBorder="1" applyAlignment="1">
      <alignment horizontal="center"/>
    </xf>
    <xf numFmtId="180" fontId="31" fillId="3" borderId="13" xfId="0" applyNumberFormat="1" applyFont="1" applyFill="1" applyBorder="1" applyAlignment="1">
      <alignment horizontal="center"/>
    </xf>
    <xf numFmtId="0" fontId="19" fillId="2" borderId="0" xfId="0" applyFont="1" applyFill="1" applyAlignment="1">
      <alignment/>
    </xf>
    <xf numFmtId="3" fontId="28" fillId="0" borderId="0" xfId="0" applyNumberFormat="1" applyFont="1" applyAlignment="1">
      <alignment/>
    </xf>
    <xf numFmtId="0" fontId="30" fillId="3" borderId="6" xfId="0" applyFont="1" applyFill="1" applyBorder="1" applyAlignment="1">
      <alignment horizontal="center"/>
    </xf>
    <xf numFmtId="9" fontId="31" fillId="3" borderId="6" xfId="22" applyFont="1" applyFill="1" applyBorder="1" applyAlignment="1">
      <alignment horizontal="center"/>
    </xf>
    <xf numFmtId="0" fontId="19" fillId="0" borderId="0" xfId="0" applyFont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4" xfId="0" applyFont="1" applyFill="1" applyBorder="1" applyAlignment="1">
      <alignment/>
    </xf>
    <xf numFmtId="9" fontId="31" fillId="3" borderId="5" xfId="22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9" fontId="28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 horizontal="center"/>
    </xf>
    <xf numFmtId="9" fontId="30" fillId="0" borderId="0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3" fontId="28" fillId="0" borderId="0" xfId="23" applyNumberFormat="1" applyFont="1" applyBorder="1" applyAlignment="1">
      <alignment horizontal="center"/>
    </xf>
    <xf numFmtId="1" fontId="28" fillId="0" borderId="0" xfId="0" applyNumberFormat="1" applyFont="1" applyAlignment="1">
      <alignment/>
    </xf>
    <xf numFmtId="9" fontId="28" fillId="0" borderId="0" xfId="0" applyNumberFormat="1" applyFont="1" applyBorder="1" applyAlignment="1">
      <alignment horizontal="center"/>
    </xf>
    <xf numFmtId="3" fontId="28" fillId="0" borderId="0" xfId="23" applyNumberFormat="1" applyFont="1" applyBorder="1" applyAlignment="1">
      <alignment/>
    </xf>
    <xf numFmtId="9" fontId="30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33" fillId="0" borderId="0" xfId="19" applyFont="1">
      <alignment/>
      <protection/>
    </xf>
    <xf numFmtId="190" fontId="28" fillId="0" borderId="1" xfId="19" applyNumberFormat="1" applyFont="1" applyBorder="1">
      <alignment/>
      <protection/>
    </xf>
    <xf numFmtId="190" fontId="28" fillId="0" borderId="1" xfId="19" applyNumberFormat="1" applyFont="1" applyFill="1" applyBorder="1">
      <alignment/>
      <protection/>
    </xf>
    <xf numFmtId="189" fontId="28" fillId="0" borderId="1" xfId="19" applyNumberFormat="1" applyFont="1" applyBorder="1">
      <alignment/>
      <protection/>
    </xf>
    <xf numFmtId="3" fontId="28" fillId="0" borderId="1" xfId="25" applyNumberFormat="1" applyFont="1" applyFill="1" applyBorder="1" applyAlignment="1">
      <alignment horizontal="right"/>
    </xf>
    <xf numFmtId="3" fontId="19" fillId="0" borderId="9" xfId="25" applyNumberFormat="1" applyFont="1" applyFill="1" applyBorder="1" applyAlignment="1">
      <alignment/>
    </xf>
    <xf numFmtId="3" fontId="28" fillId="0" borderId="1" xfId="17" applyNumberFormat="1" applyFont="1" applyFill="1" applyBorder="1">
      <alignment/>
      <protection/>
    </xf>
    <xf numFmtId="3" fontId="28" fillId="0" borderId="1" xfId="25" applyNumberFormat="1" applyFont="1" applyFill="1" applyBorder="1" applyAlignment="1">
      <alignment/>
    </xf>
    <xf numFmtId="3" fontId="20" fillId="0" borderId="1" xfId="25" applyNumberFormat="1" applyFont="1" applyFill="1" applyBorder="1" applyAlignment="1">
      <alignment horizontal="right"/>
    </xf>
    <xf numFmtId="3" fontId="19" fillId="0" borderId="11" xfId="25" applyNumberFormat="1" applyFont="1" applyFill="1" applyBorder="1" applyAlignment="1">
      <alignment/>
    </xf>
    <xf numFmtId="3" fontId="19" fillId="0" borderId="10" xfId="25" applyNumberFormat="1" applyFont="1" applyFill="1" applyBorder="1" applyAlignment="1">
      <alignment/>
    </xf>
    <xf numFmtId="3" fontId="28" fillId="0" borderId="0" xfId="25" applyNumberFormat="1" applyFont="1" applyFill="1" applyBorder="1" applyAlignment="1">
      <alignment/>
    </xf>
    <xf numFmtId="3" fontId="19" fillId="0" borderId="9" xfId="17" applyNumberFormat="1" applyFont="1" applyFill="1" applyBorder="1">
      <alignment/>
      <protection/>
    </xf>
    <xf numFmtId="3" fontId="19" fillId="0" borderId="0" xfId="17" applyNumberFormat="1" applyFont="1" applyFill="1" applyBorder="1">
      <alignment/>
      <protection/>
    </xf>
    <xf numFmtId="3" fontId="28" fillId="0" borderId="0" xfId="17" applyNumberFormat="1" applyFont="1" applyFill="1" applyBorder="1">
      <alignment/>
      <protection/>
    </xf>
    <xf numFmtId="3" fontId="19" fillId="0" borderId="12" xfId="17" applyNumberFormat="1" applyFont="1" applyFill="1" applyBorder="1">
      <alignment/>
      <protection/>
    </xf>
    <xf numFmtId="3" fontId="28" fillId="0" borderId="0" xfId="19" applyNumberFormat="1" applyFont="1">
      <alignment/>
      <protection/>
    </xf>
    <xf numFmtId="190" fontId="28" fillId="0" borderId="0" xfId="19" applyNumberFormat="1" applyFont="1">
      <alignment/>
      <protection/>
    </xf>
    <xf numFmtId="3" fontId="28" fillId="0" borderId="0" xfId="19" applyNumberFormat="1" applyFont="1" applyFill="1">
      <alignment/>
      <protection/>
    </xf>
    <xf numFmtId="3" fontId="28" fillId="0" borderId="8" xfId="19" applyNumberFormat="1" applyFont="1" applyFill="1" applyBorder="1">
      <alignment/>
      <protection/>
    </xf>
    <xf numFmtId="3" fontId="28" fillId="0" borderId="1" xfId="19" applyNumberFormat="1" applyFont="1" applyFill="1" applyBorder="1">
      <alignment/>
      <protection/>
    </xf>
    <xf numFmtId="3" fontId="19" fillId="0" borderId="1" xfId="19" applyNumberFormat="1" applyFont="1" applyFill="1" applyBorder="1">
      <alignment/>
      <protection/>
    </xf>
    <xf numFmtId="3" fontId="19" fillId="0" borderId="9" xfId="19" applyNumberFormat="1" applyFont="1" applyFill="1" applyBorder="1">
      <alignment/>
      <protection/>
    </xf>
    <xf numFmtId="3" fontId="28" fillId="0" borderId="0" xfId="19" applyNumberFormat="1" applyFont="1" applyFill="1" applyBorder="1">
      <alignment/>
      <protection/>
    </xf>
    <xf numFmtId="190" fontId="28" fillId="0" borderId="0" xfId="19" applyNumberFormat="1" applyFont="1" applyFill="1" applyBorder="1">
      <alignment/>
      <protection/>
    </xf>
    <xf numFmtId="189" fontId="28" fillId="0" borderId="0" xfId="19" applyNumberFormat="1" applyFont="1">
      <alignment/>
      <protection/>
    </xf>
    <xf numFmtId="0" fontId="28" fillId="0" borderId="0" xfId="19" applyFont="1">
      <alignment/>
      <protection/>
    </xf>
    <xf numFmtId="190" fontId="28" fillId="0" borderId="0" xfId="19" applyNumberFormat="1" applyFont="1" applyFill="1">
      <alignment/>
      <protection/>
    </xf>
    <xf numFmtId="0" fontId="7" fillId="0" borderId="0" xfId="19" applyFill="1">
      <alignment/>
      <protection/>
    </xf>
    <xf numFmtId="9" fontId="28" fillId="0" borderId="5" xfId="22" applyFont="1" applyFill="1" applyBorder="1" applyAlignment="1">
      <alignment horizontal="right" wrapText="1"/>
    </xf>
    <xf numFmtId="9" fontId="28" fillId="0" borderId="0" xfId="22" applyFont="1" applyFill="1" applyBorder="1" applyAlignment="1">
      <alignment horizontal="right" wrapText="1"/>
    </xf>
    <xf numFmtId="189" fontId="19" fillId="0" borderId="0" xfId="21" applyNumberFormat="1" applyFont="1" applyFill="1" applyBorder="1" applyAlignment="1">
      <alignment horizontal="right"/>
      <protection/>
    </xf>
    <xf numFmtId="0" fontId="19" fillId="4" borderId="7" xfId="21" applyFont="1" applyFill="1" applyBorder="1" applyAlignment="1">
      <alignment horizontal="center" wrapText="1"/>
      <protection/>
    </xf>
    <xf numFmtId="0" fontId="19" fillId="4" borderId="6" xfId="21" applyFont="1" applyFill="1" applyBorder="1" applyAlignment="1">
      <alignment horizontal="right" wrapText="1"/>
      <protection/>
    </xf>
    <xf numFmtId="3" fontId="28" fillId="4" borderId="6" xfId="21" applyNumberFormat="1" applyFont="1" applyFill="1" applyBorder="1" applyAlignment="1">
      <alignment horizontal="right"/>
      <protection/>
    </xf>
    <xf numFmtId="3" fontId="19" fillId="4" borderId="7" xfId="21" applyNumberFormat="1" applyFont="1" applyFill="1" applyBorder="1" applyAlignment="1">
      <alignment horizontal="right"/>
      <protection/>
    </xf>
    <xf numFmtId="3" fontId="19" fillId="4" borderId="6" xfId="21" applyNumberFormat="1" applyFont="1" applyFill="1" applyBorder="1" applyAlignment="1">
      <alignment horizontal="right"/>
      <protection/>
    </xf>
    <xf numFmtId="0" fontId="28" fillId="4" borderId="6" xfId="21" applyFont="1" applyFill="1" applyBorder="1">
      <alignment/>
      <protection/>
    </xf>
    <xf numFmtId="3" fontId="19" fillId="4" borderId="7" xfId="21" applyNumberFormat="1" applyFont="1" applyFill="1" applyBorder="1">
      <alignment/>
      <protection/>
    </xf>
    <xf numFmtId="3" fontId="28" fillId="4" borderId="5" xfId="21" applyNumberFormat="1" applyFont="1" applyFill="1" applyBorder="1">
      <alignment/>
      <protection/>
    </xf>
    <xf numFmtId="3" fontId="19" fillId="4" borderId="9" xfId="21" applyNumberFormat="1" applyFont="1" applyFill="1" applyBorder="1">
      <alignment/>
      <protection/>
    </xf>
    <xf numFmtId="3" fontId="28" fillId="5" borderId="1" xfId="25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28" fillId="0" borderId="0" xfId="17" applyFont="1" applyFill="1" applyBorder="1" applyAlignment="1">
      <alignment horizontal="left"/>
      <protection/>
    </xf>
    <xf numFmtId="9" fontId="28" fillId="0" borderId="1" xfId="22" applyFont="1" applyFill="1" applyBorder="1" applyAlignment="1">
      <alignment/>
    </xf>
    <xf numFmtId="9" fontId="28" fillId="0" borderId="0" xfId="22" applyFont="1" applyFill="1" applyBorder="1" applyAlignment="1">
      <alignment/>
    </xf>
    <xf numFmtId="3" fontId="28" fillId="0" borderId="10" xfId="25" applyNumberFormat="1" applyFont="1" applyFill="1" applyBorder="1" applyAlignment="1">
      <alignment horizontal="right"/>
    </xf>
    <xf numFmtId="9" fontId="28" fillId="0" borderId="10" xfId="22" applyFont="1" applyFill="1" applyBorder="1" applyAlignment="1">
      <alignment/>
    </xf>
    <xf numFmtId="9" fontId="31" fillId="6" borderId="4" xfId="0" applyNumberFormat="1" applyFont="1" applyFill="1" applyBorder="1" applyAlignment="1">
      <alignment horizontal="center"/>
    </xf>
    <xf numFmtId="49" fontId="31" fillId="5" borderId="12" xfId="0" applyNumberFormat="1" applyFont="1" applyFill="1" applyBorder="1" applyAlignment="1">
      <alignment horizontal="right"/>
    </xf>
    <xf numFmtId="9" fontId="31" fillId="6" borderId="13" xfId="0" applyNumberFormat="1" applyFont="1" applyFill="1" applyBorder="1" applyAlignment="1">
      <alignment horizontal="center"/>
    </xf>
    <xf numFmtId="3" fontId="30" fillId="5" borderId="0" xfId="0" applyNumberFormat="1" applyFont="1" applyFill="1" applyBorder="1" applyAlignment="1">
      <alignment/>
    </xf>
    <xf numFmtId="9" fontId="30" fillId="6" borderId="6" xfId="0" applyNumberFormat="1" applyFont="1" applyFill="1" applyBorder="1" applyAlignment="1">
      <alignment horizontal="center"/>
    </xf>
    <xf numFmtId="3" fontId="30" fillId="5" borderId="0" xfId="23" applyNumberFormat="1" applyFont="1" applyFill="1" applyAlignment="1">
      <alignment/>
    </xf>
    <xf numFmtId="9" fontId="30" fillId="6" borderId="6" xfId="22" applyNumberFormat="1" applyFont="1" applyFill="1" applyBorder="1" applyAlignment="1">
      <alignment horizontal="center"/>
    </xf>
    <xf numFmtId="3" fontId="31" fillId="5" borderId="0" xfId="0" applyNumberFormat="1" applyFont="1" applyFill="1" applyBorder="1" applyAlignment="1">
      <alignment/>
    </xf>
    <xf numFmtId="9" fontId="31" fillId="6" borderId="6" xfId="22" applyNumberFormat="1" applyFont="1" applyFill="1" applyBorder="1" applyAlignment="1">
      <alignment horizontal="center"/>
    </xf>
    <xf numFmtId="3" fontId="31" fillId="5" borderId="0" xfId="23" applyNumberFormat="1" applyFont="1" applyFill="1" applyAlignment="1">
      <alignment/>
    </xf>
    <xf numFmtId="3" fontId="31" fillId="5" borderId="15" xfId="23" applyNumberFormat="1" applyFont="1" applyFill="1" applyBorder="1" applyAlignment="1">
      <alignment/>
    </xf>
    <xf numFmtId="9" fontId="31" fillId="6" borderId="7" xfId="22" applyNumberFormat="1" applyFont="1" applyFill="1" applyBorder="1" applyAlignment="1">
      <alignment horizontal="center"/>
    </xf>
    <xf numFmtId="3" fontId="30" fillId="5" borderId="0" xfId="0" applyNumberFormat="1" applyFont="1" applyFill="1" applyAlignment="1">
      <alignment/>
    </xf>
    <xf numFmtId="3" fontId="30" fillId="5" borderId="0" xfId="0" applyNumberFormat="1" applyFont="1" applyFill="1" applyBorder="1" applyAlignment="1">
      <alignment horizontal="right"/>
    </xf>
    <xf numFmtId="3" fontId="31" fillId="5" borderId="3" xfId="0" applyNumberFormat="1" applyFont="1" applyFill="1" applyBorder="1" applyAlignment="1">
      <alignment horizontal="center"/>
    </xf>
    <xf numFmtId="1" fontId="31" fillId="5" borderId="12" xfId="0" applyNumberFormat="1" applyFont="1" applyFill="1" applyBorder="1" applyAlignment="1">
      <alignment horizontal="center"/>
    </xf>
    <xf numFmtId="190" fontId="28" fillId="0" borderId="1" xfId="17" applyNumberFormat="1" applyFont="1" applyFill="1" applyBorder="1" applyAlignment="1">
      <alignment horizontal="right"/>
      <protection/>
    </xf>
    <xf numFmtId="190" fontId="28" fillId="0" borderId="1" xfId="25" applyNumberFormat="1" applyFont="1" applyFill="1" applyBorder="1" applyAlignment="1">
      <alignment horizontal="right"/>
    </xf>
    <xf numFmtId="3" fontId="28" fillId="0" borderId="1" xfId="17" applyNumberFormat="1" applyFont="1" applyFill="1" applyBorder="1" applyAlignment="1">
      <alignment horizontal="right"/>
      <protection/>
    </xf>
    <xf numFmtId="3" fontId="19" fillId="0" borderId="13" xfId="25" applyNumberFormat="1" applyFont="1" applyFill="1" applyBorder="1" applyAlignment="1">
      <alignment horizontal="right"/>
    </xf>
    <xf numFmtId="190" fontId="28" fillId="0" borderId="0" xfId="25" applyNumberFormat="1" applyFont="1" applyFill="1" applyBorder="1" applyAlignment="1">
      <alignment horizontal="right"/>
    </xf>
    <xf numFmtId="190" fontId="28" fillId="0" borderId="0" xfId="17" applyNumberFormat="1" applyFont="1" applyFill="1" applyBorder="1" applyAlignment="1">
      <alignment horizontal="right"/>
      <protection/>
    </xf>
    <xf numFmtId="190" fontId="19" fillId="0" borderId="0" xfId="17" applyNumberFormat="1" applyFont="1" applyFill="1" applyBorder="1" applyAlignment="1">
      <alignment horizontal="right"/>
      <protection/>
    </xf>
    <xf numFmtId="3" fontId="7" fillId="0" borderId="0" xfId="19" applyNumberFormat="1" applyFill="1">
      <alignment/>
      <protection/>
    </xf>
    <xf numFmtId="0" fontId="28" fillId="5" borderId="0" xfId="17" applyFont="1" applyFill="1" applyBorder="1" applyAlignment="1">
      <alignment horizontal="left"/>
      <protection/>
    </xf>
    <xf numFmtId="9" fontId="28" fillId="5" borderId="1" xfId="22" applyFont="1" applyFill="1" applyBorder="1" applyAlignment="1">
      <alignment/>
    </xf>
    <xf numFmtId="3" fontId="28" fillId="5" borderId="1" xfId="25" applyNumberFormat="1" applyFont="1" applyFill="1" applyBorder="1" applyAlignment="1">
      <alignment/>
    </xf>
    <xf numFmtId="3" fontId="28" fillId="5" borderId="1" xfId="19" applyNumberFormat="1" applyFont="1" applyFill="1" applyBorder="1">
      <alignment/>
      <protection/>
    </xf>
    <xf numFmtId="190" fontId="19" fillId="4" borderId="8" xfId="17" applyNumberFormat="1" applyFont="1" applyFill="1" applyBorder="1" applyAlignment="1">
      <alignment horizontal="center"/>
      <protection/>
    </xf>
    <xf numFmtId="190" fontId="19" fillId="4" borderId="8" xfId="17" applyNumberFormat="1" applyFont="1" applyFill="1" applyBorder="1" applyAlignment="1">
      <alignment horizontal="right"/>
      <protection/>
    </xf>
    <xf numFmtId="190" fontId="19" fillId="4" borderId="8" xfId="19" applyNumberFormat="1" applyFont="1" applyFill="1" applyBorder="1" applyAlignment="1">
      <alignment horizontal="center"/>
      <protection/>
    </xf>
    <xf numFmtId="189" fontId="19" fillId="4" borderId="8" xfId="19" applyNumberFormat="1" applyFont="1" applyFill="1" applyBorder="1" applyAlignment="1">
      <alignment horizontal="center"/>
      <protection/>
    </xf>
    <xf numFmtId="3" fontId="19" fillId="4" borderId="8" xfId="19" applyNumberFormat="1" applyFont="1" applyFill="1" applyBorder="1" applyAlignment="1">
      <alignment horizontal="center"/>
      <protection/>
    </xf>
    <xf numFmtId="1" fontId="19" fillId="4" borderId="9" xfId="19" applyNumberFormat="1" applyFont="1" applyFill="1" applyBorder="1" applyAlignment="1">
      <alignment horizontal="center"/>
      <protection/>
    </xf>
    <xf numFmtId="189" fontId="19" fillId="4" borderId="9" xfId="19" applyNumberFormat="1" applyFont="1" applyFill="1" applyBorder="1" applyAlignment="1">
      <alignment horizontal="center"/>
      <protection/>
    </xf>
    <xf numFmtId="0" fontId="19" fillId="0" borderId="12" xfId="17" applyFont="1" applyFill="1" applyBorder="1" applyAlignment="1">
      <alignment horizontal="right"/>
      <protection/>
    </xf>
    <xf numFmtId="3" fontId="28" fillId="0" borderId="9" xfId="25" applyNumberFormat="1" applyFont="1" applyFill="1" applyBorder="1" applyAlignment="1">
      <alignment/>
    </xf>
    <xf numFmtId="0" fontId="28" fillId="0" borderId="0" xfId="17" applyFont="1" applyFill="1" applyAlignment="1">
      <alignment horizontal="left"/>
      <protection/>
    </xf>
    <xf numFmtId="190" fontId="28" fillId="0" borderId="1" xfId="17" applyNumberFormat="1" applyFont="1" applyFill="1" applyBorder="1">
      <alignment/>
      <protection/>
    </xf>
    <xf numFmtId="0" fontId="19" fillId="0" borderId="0" xfId="17" applyFont="1" applyFill="1">
      <alignment/>
      <protection/>
    </xf>
    <xf numFmtId="0" fontId="28" fillId="0" borderId="0" xfId="17" applyFont="1" applyFill="1">
      <alignment/>
      <protection/>
    </xf>
    <xf numFmtId="0" fontId="20" fillId="0" borderId="0" xfId="17" applyFont="1" applyFill="1" applyBorder="1" applyAlignment="1">
      <alignment horizontal="left"/>
      <protection/>
    </xf>
    <xf numFmtId="3" fontId="20" fillId="0" borderId="1" xfId="25" applyNumberFormat="1" applyFont="1" applyFill="1" applyBorder="1" applyAlignment="1">
      <alignment/>
    </xf>
    <xf numFmtId="3" fontId="20" fillId="0" borderId="1" xfId="19" applyNumberFormat="1" applyFont="1" applyFill="1" applyBorder="1">
      <alignment/>
      <protection/>
    </xf>
    <xf numFmtId="0" fontId="19" fillId="0" borderId="0" xfId="17" applyFont="1" applyFill="1" applyBorder="1" applyAlignment="1">
      <alignment horizontal="right"/>
      <protection/>
    </xf>
    <xf numFmtId="3" fontId="28" fillId="0" borderId="10" xfId="25" applyNumberFormat="1" applyFont="1" applyFill="1" applyBorder="1" applyAlignment="1">
      <alignment/>
    </xf>
    <xf numFmtId="3" fontId="19" fillId="0" borderId="1" xfId="25" applyNumberFormat="1" applyFont="1" applyFill="1" applyBorder="1" applyAlignment="1">
      <alignment/>
    </xf>
    <xf numFmtId="0" fontId="19" fillId="0" borderId="13" xfId="17" applyFont="1" applyFill="1" applyBorder="1" applyAlignment="1">
      <alignment horizontal="left"/>
      <protection/>
    </xf>
    <xf numFmtId="3" fontId="19" fillId="0" borderId="13" xfId="19" applyNumberFormat="1" applyFont="1" applyFill="1" applyBorder="1">
      <alignment/>
      <protection/>
    </xf>
    <xf numFmtId="9" fontId="19" fillId="0" borderId="9" xfId="22" applyFont="1" applyFill="1" applyBorder="1" applyAlignment="1">
      <alignment/>
    </xf>
    <xf numFmtId="9" fontId="19" fillId="0" borderId="0" xfId="22" applyFont="1" applyFill="1" applyBorder="1" applyAlignment="1">
      <alignment/>
    </xf>
    <xf numFmtId="0" fontId="19" fillId="0" borderId="12" xfId="17" applyFont="1" applyFill="1" applyBorder="1" applyAlignment="1">
      <alignment horizontal="left"/>
      <protection/>
    </xf>
    <xf numFmtId="0" fontId="19" fillId="0" borderId="0" xfId="17" applyFont="1" applyFill="1" applyBorder="1" applyAlignment="1">
      <alignment horizontal="left"/>
      <protection/>
    </xf>
    <xf numFmtId="0" fontId="19" fillId="0" borderId="0" xfId="17" applyFont="1" applyFill="1" applyAlignment="1">
      <alignment horizontal="left"/>
      <protection/>
    </xf>
    <xf numFmtId="9" fontId="28" fillId="0" borderId="12" xfId="22" applyFont="1" applyFill="1" applyBorder="1" applyAlignment="1">
      <alignment/>
    </xf>
    <xf numFmtId="190" fontId="19" fillId="0" borderId="0" xfId="17" applyNumberFormat="1" applyFont="1" applyFill="1" applyBorder="1">
      <alignment/>
      <protection/>
    </xf>
    <xf numFmtId="0" fontId="19" fillId="0" borderId="15" xfId="17" applyFont="1" applyFill="1" applyBorder="1" applyAlignment="1">
      <alignment horizontal="left"/>
      <protection/>
    </xf>
    <xf numFmtId="9" fontId="28" fillId="0" borderId="5" xfId="22" applyFont="1" applyFill="1" applyBorder="1" applyAlignment="1">
      <alignment/>
    </xf>
    <xf numFmtId="189" fontId="28" fillId="0" borderId="0" xfId="19" applyNumberFormat="1" applyFont="1" applyFill="1">
      <alignment/>
      <protection/>
    </xf>
    <xf numFmtId="0" fontId="28" fillId="0" borderId="0" xfId="19" applyFont="1" applyFill="1">
      <alignment/>
      <protection/>
    </xf>
    <xf numFmtId="0" fontId="28" fillId="5" borderId="0" xfId="17" applyFont="1" applyFill="1">
      <alignment/>
      <protection/>
    </xf>
    <xf numFmtId="3" fontId="28" fillId="5" borderId="1" xfId="17" applyNumberFormat="1" applyFont="1" applyFill="1" applyBorder="1" applyAlignment="1">
      <alignment horizontal="right"/>
      <protection/>
    </xf>
    <xf numFmtId="3" fontId="28" fillId="5" borderId="1" xfId="17" applyNumberFormat="1" applyFont="1" applyFill="1" applyBorder="1">
      <alignment/>
      <protection/>
    </xf>
    <xf numFmtId="0" fontId="19" fillId="5" borderId="7" xfId="21" applyFont="1" applyFill="1" applyBorder="1" applyAlignment="1">
      <alignment horizontal="center" wrapText="1"/>
      <protection/>
    </xf>
    <xf numFmtId="3" fontId="19" fillId="5" borderId="7" xfId="21" applyNumberFormat="1" applyFont="1" applyFill="1" applyBorder="1" applyAlignment="1">
      <alignment horizontal="center" wrapText="1"/>
      <protection/>
    </xf>
    <xf numFmtId="0" fontId="7" fillId="0" borderId="0" xfId="19" applyFill="1" applyBorder="1">
      <alignment/>
      <protection/>
    </xf>
    <xf numFmtId="3" fontId="19" fillId="4" borderId="2" xfId="0" applyNumberFormat="1" applyFont="1" applyFill="1" applyBorder="1" applyAlignment="1">
      <alignment horizontal="center"/>
    </xf>
    <xf numFmtId="3" fontId="19" fillId="4" borderId="11" xfId="0" applyNumberFormat="1" applyFont="1" applyFill="1" applyBorder="1" applyAlignment="1">
      <alignment horizontal="center"/>
    </xf>
    <xf numFmtId="3" fontId="28" fillId="4" borderId="10" xfId="0" applyNumberFormat="1" applyFont="1" applyFill="1" applyBorder="1" applyAlignment="1">
      <alignment/>
    </xf>
    <xf numFmtId="3" fontId="19" fillId="4" borderId="10" xfId="0" applyNumberFormat="1" applyFont="1" applyFill="1" applyBorder="1" applyAlignment="1">
      <alignment/>
    </xf>
    <xf numFmtId="3" fontId="19" fillId="4" borderId="10" xfId="18" applyNumberFormat="1" applyFont="1" applyFill="1" applyBorder="1" applyAlignment="1">
      <alignment horizontal="right"/>
      <protection/>
    </xf>
    <xf numFmtId="3" fontId="19" fillId="4" borderId="14" xfId="0" applyNumberFormat="1" applyFont="1" applyFill="1" applyBorder="1" applyAlignment="1">
      <alignment/>
    </xf>
    <xf numFmtId="3" fontId="19" fillId="0" borderId="0" xfId="21" applyNumberFormat="1" applyFont="1" applyFill="1" applyBorder="1">
      <alignment/>
      <protection/>
    </xf>
    <xf numFmtId="3" fontId="19" fillId="0" borderId="2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3" fontId="28" fillId="0" borderId="10" xfId="18" applyNumberFormat="1" applyFont="1" applyFill="1" applyBorder="1" applyAlignment="1">
      <alignment horizontal="right"/>
      <protection/>
    </xf>
    <xf numFmtId="3" fontId="19" fillId="2" borderId="1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19" fillId="0" borderId="2" xfId="0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180" fontId="19" fillId="0" borderId="8" xfId="0" applyNumberFormat="1" applyFont="1" applyFill="1" applyBorder="1" applyAlignment="1">
      <alignment horizontal="center"/>
    </xf>
    <xf numFmtId="180" fontId="19" fillId="0" borderId="9" xfId="0" applyNumberFormat="1" applyFont="1" applyFill="1" applyBorder="1" applyAlignment="1">
      <alignment horizontal="center"/>
    </xf>
    <xf numFmtId="180" fontId="28" fillId="0" borderId="1" xfId="0" applyNumberFormat="1" applyFont="1" applyFill="1" applyBorder="1" applyAlignment="1">
      <alignment horizontal="center"/>
    </xf>
    <xf numFmtId="9" fontId="28" fillId="0" borderId="1" xfId="22" applyFont="1" applyFill="1" applyBorder="1" applyAlignment="1">
      <alignment horizontal="center"/>
    </xf>
    <xf numFmtId="9" fontId="19" fillId="0" borderId="1" xfId="22" applyFont="1" applyFill="1" applyBorder="1" applyAlignment="1">
      <alignment horizontal="center"/>
    </xf>
    <xf numFmtId="9" fontId="19" fillId="0" borderId="5" xfId="22" applyFont="1" applyFill="1" applyBorder="1" applyAlignment="1">
      <alignment horizontal="center"/>
    </xf>
    <xf numFmtId="3" fontId="28" fillId="4" borderId="11" xfId="0" applyNumberFormat="1" applyFont="1" applyFill="1" applyBorder="1" applyAlignment="1">
      <alignment/>
    </xf>
    <xf numFmtId="3" fontId="28" fillId="0" borderId="11" xfId="18" applyNumberFormat="1" applyFont="1" applyFill="1" applyBorder="1" applyAlignment="1">
      <alignment horizontal="right"/>
      <protection/>
    </xf>
    <xf numFmtId="9" fontId="28" fillId="0" borderId="9" xfId="22" applyFont="1" applyFill="1" applyBorder="1" applyAlignment="1">
      <alignment horizontal="center"/>
    </xf>
    <xf numFmtId="3" fontId="30" fillId="5" borderId="12" xfId="23" applyNumberFormat="1" applyFont="1" applyFill="1" applyBorder="1" applyAlignment="1">
      <alignment/>
    </xf>
    <xf numFmtId="3" fontId="30" fillId="5" borderId="12" xfId="0" applyNumberFormat="1" applyFont="1" applyFill="1" applyBorder="1" applyAlignment="1">
      <alignment/>
    </xf>
    <xf numFmtId="9" fontId="30" fillId="6" borderId="13" xfId="22" applyNumberFormat="1" applyFont="1" applyFill="1" applyBorder="1" applyAlignment="1">
      <alignment horizontal="center"/>
    </xf>
    <xf numFmtId="9" fontId="31" fillId="3" borderId="13" xfId="22" applyFont="1" applyFill="1" applyBorder="1" applyAlignment="1">
      <alignment horizontal="center"/>
    </xf>
    <xf numFmtId="3" fontId="20" fillId="4" borderId="11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/>
    </xf>
    <xf numFmtId="9" fontId="20" fillId="0" borderId="9" xfId="22" applyFont="1" applyFill="1" applyBorder="1" applyAlignment="1">
      <alignment horizontal="center"/>
    </xf>
    <xf numFmtId="3" fontId="32" fillId="5" borderId="12" xfId="23" applyNumberFormat="1" applyFont="1" applyFill="1" applyBorder="1" applyAlignment="1">
      <alignment/>
    </xf>
    <xf numFmtId="3" fontId="32" fillId="5" borderId="12" xfId="0" applyNumberFormat="1" applyFont="1" applyFill="1" applyBorder="1" applyAlignment="1">
      <alignment/>
    </xf>
    <xf numFmtId="0" fontId="28" fillId="0" borderId="11" xfId="0" applyFont="1" applyBorder="1" applyAlignment="1">
      <alignment/>
    </xf>
    <xf numFmtId="9" fontId="28" fillId="0" borderId="0" xfId="22" applyFont="1" applyFill="1" applyAlignment="1">
      <alignment/>
    </xf>
    <xf numFmtId="0" fontId="6" fillId="0" borderId="0" xfId="19" applyFont="1" applyFill="1">
      <alignment/>
      <protection/>
    </xf>
    <xf numFmtId="190" fontId="6" fillId="0" borderId="0" xfId="19" applyNumberFormat="1" applyFont="1" applyFill="1">
      <alignment/>
      <protection/>
    </xf>
    <xf numFmtId="9" fontId="19" fillId="0" borderId="5" xfId="22" applyFont="1" applyFill="1" applyBorder="1" applyAlignment="1">
      <alignment/>
    </xf>
    <xf numFmtId="9" fontId="28" fillId="0" borderId="8" xfId="22" applyFont="1" applyFill="1" applyBorder="1" applyAlignment="1">
      <alignment/>
    </xf>
    <xf numFmtId="3" fontId="28" fillId="0" borderId="1" xfId="20" applyNumberFormat="1" applyFont="1" applyBorder="1">
      <alignment/>
      <protection/>
    </xf>
    <xf numFmtId="3" fontId="28" fillId="0" borderId="9" xfId="20" applyNumberFormat="1" applyFont="1" applyBorder="1">
      <alignment/>
      <protection/>
    </xf>
    <xf numFmtId="3" fontId="19" fillId="0" borderId="10" xfId="20" applyNumberFormat="1" applyFont="1" applyFill="1" applyBorder="1">
      <alignment/>
      <protection/>
    </xf>
    <xf numFmtId="3" fontId="28" fillId="0" borderId="1" xfId="20" applyNumberFormat="1" applyFont="1" applyFill="1" applyBorder="1">
      <alignment/>
      <protection/>
    </xf>
    <xf numFmtId="3" fontId="19" fillId="0" borderId="1" xfId="20" applyNumberFormat="1" applyFont="1" applyFill="1" applyBorder="1">
      <alignment/>
      <protection/>
    </xf>
    <xf numFmtId="3" fontId="28" fillId="0" borderId="9" xfId="20" applyNumberFormat="1" applyFont="1" applyFill="1" applyBorder="1">
      <alignment/>
      <protection/>
    </xf>
    <xf numFmtId="3" fontId="19" fillId="0" borderId="10" xfId="18" applyNumberFormat="1" applyFont="1" applyFill="1" applyBorder="1" applyAlignment="1">
      <alignment horizontal="right"/>
      <protection/>
    </xf>
    <xf numFmtId="3" fontId="28" fillId="0" borderId="1" xfId="20" applyNumberFormat="1" applyFont="1" applyFill="1" applyBorder="1" applyAlignment="1">
      <alignment/>
      <protection/>
    </xf>
    <xf numFmtId="3" fontId="20" fillId="0" borderId="9" xfId="20" applyNumberFormat="1" applyFont="1" applyFill="1" applyBorder="1" applyAlignment="1">
      <alignment/>
      <protection/>
    </xf>
    <xf numFmtId="3" fontId="19" fillId="0" borderId="14" xfId="20" applyNumberFormat="1" applyFont="1" applyFill="1" applyBorder="1">
      <alignment/>
      <protection/>
    </xf>
    <xf numFmtId="9" fontId="7" fillId="0" borderId="0" xfId="22" applyAlignment="1">
      <alignment/>
    </xf>
    <xf numFmtId="3" fontId="28" fillId="0" borderId="0" xfId="23" applyNumberFormat="1" applyFont="1" applyFill="1" applyBorder="1" applyAlignment="1">
      <alignment horizontal="right"/>
    </xf>
    <xf numFmtId="3" fontId="28" fillId="0" borderId="10" xfId="23" applyNumberFormat="1" applyFont="1" applyFill="1" applyBorder="1" applyAlignment="1" quotePrefix="1">
      <alignment horizontal="right"/>
    </xf>
    <xf numFmtId="3" fontId="28" fillId="0" borderId="6" xfId="0" applyNumberFormat="1" applyFont="1" applyFill="1" applyBorder="1" applyAlignment="1" quotePrefix="1">
      <alignment horizontal="center"/>
    </xf>
    <xf numFmtId="3" fontId="28" fillId="0" borderId="0" xfId="0" applyNumberFormat="1" applyFont="1" applyFill="1" applyBorder="1" applyAlignment="1">
      <alignment horizontal="right"/>
    </xf>
    <xf numFmtId="3" fontId="26" fillId="0" borderId="10" xfId="0" applyNumberFormat="1" applyFont="1" applyFill="1" applyBorder="1" applyAlignment="1">
      <alignment horizontal="left"/>
    </xf>
    <xf numFmtId="180" fontId="28" fillId="0" borderId="6" xfId="0" applyNumberFormat="1" applyFont="1" applyFill="1" applyBorder="1" applyAlignment="1">
      <alignment horizontal="center"/>
    </xf>
    <xf numFmtId="3" fontId="28" fillId="0" borderId="2" xfId="23" applyNumberFormat="1" applyFont="1" applyFill="1" applyBorder="1" applyAlignment="1" quotePrefix="1">
      <alignment horizontal="right"/>
    </xf>
    <xf numFmtId="3" fontId="28" fillId="0" borderId="10" xfId="23" applyNumberFormat="1" applyFont="1" applyFill="1" applyBorder="1" applyAlignment="1">
      <alignment horizontal="right"/>
    </xf>
    <xf numFmtId="3" fontId="28" fillId="0" borderId="6" xfId="23" applyNumberFormat="1" applyFont="1" applyFill="1" applyBorder="1" applyAlignment="1">
      <alignment horizontal="center"/>
    </xf>
    <xf numFmtId="3" fontId="28" fillId="0" borderId="6" xfId="23" applyNumberFormat="1" applyFont="1" applyFill="1" applyBorder="1" applyAlignment="1">
      <alignment horizontal="right"/>
    </xf>
    <xf numFmtId="3" fontId="14" fillId="0" borderId="10" xfId="0" applyNumberFormat="1" applyFont="1" applyBorder="1" applyAlignment="1">
      <alignment/>
    </xf>
    <xf numFmtId="15" fontId="28" fillId="0" borderId="10" xfId="0" applyNumberFormat="1" applyFont="1" applyFill="1" applyBorder="1" applyAlignment="1">
      <alignment horizontal="left"/>
    </xf>
    <xf numFmtId="173" fontId="28" fillId="0" borderId="11" xfId="0" applyNumberFormat="1" applyFont="1" applyBorder="1" applyAlignment="1">
      <alignment horizontal="left"/>
    </xf>
    <xf numFmtId="3" fontId="28" fillId="0" borderId="4" xfId="0" applyNumberFormat="1" applyFont="1" applyFill="1" applyBorder="1" applyAlignment="1" quotePrefix="1">
      <alignment horizontal="center"/>
    </xf>
    <xf numFmtId="3" fontId="14" fillId="0" borderId="0" xfId="22" applyNumberFormat="1" applyFont="1" applyAlignment="1">
      <alignment horizontal="center"/>
    </xf>
    <xf numFmtId="173" fontId="28" fillId="0" borderId="10" xfId="0" applyNumberFormat="1" applyFont="1" applyBorder="1" applyAlignment="1">
      <alignment horizontal="left"/>
    </xf>
    <xf numFmtId="3" fontId="28" fillId="0" borderId="6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3" fontId="14" fillId="0" borderId="0" xfId="22" applyNumberFormat="1" applyFont="1" applyBorder="1" applyAlignment="1">
      <alignment horizontal="center"/>
    </xf>
    <xf numFmtId="3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80" fontId="14" fillId="0" borderId="13" xfId="0" applyNumberFormat="1" applyFont="1" applyBorder="1" applyAlignment="1">
      <alignment horizontal="center"/>
    </xf>
    <xf numFmtId="3" fontId="21" fillId="0" borderId="0" xfId="21" applyNumberFormat="1" applyFont="1">
      <alignment/>
      <protection/>
    </xf>
    <xf numFmtId="2" fontId="19" fillId="0" borderId="0" xfId="17" applyNumberFormat="1" applyFont="1" applyFill="1" applyBorder="1" applyAlignment="1">
      <alignment horizontal="right"/>
      <protection/>
    </xf>
  </cellXfs>
  <cellStyles count="14">
    <cellStyle name="Normal" xfId="0"/>
    <cellStyle name="Followed Hyperlink" xfId="15"/>
    <cellStyle name="Hyperlink" xfId="16"/>
    <cellStyle name="Normal_1995 Sammanfattning" xfId="17"/>
    <cellStyle name="Normal_Intäkter 98-1 till styrelsen" xfId="18"/>
    <cellStyle name="Normal_kostnader" xfId="19"/>
    <cellStyle name="Normal_Res apr - 05" xfId="20"/>
    <cellStyle name="Normal_Version I" xfId="21"/>
    <cellStyle name="Percent" xfId="22"/>
    <cellStyle name="Comma" xfId="23"/>
    <cellStyle name="Comma [0]" xfId="24"/>
    <cellStyle name="Tusental_1995 Sammanfattning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KOSTNADSBUDGET 1992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t&#228;ktskonton%20per%20m&#229;n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02spcs"/>
      <sheetName val="februari"/>
      <sheetName val="03spcs"/>
      <sheetName val="mars"/>
      <sheetName val="04spcs"/>
      <sheetName val="april"/>
      <sheetName val="05spcs"/>
      <sheetName val="maj"/>
      <sheetName val="06spcs"/>
      <sheetName val="juni"/>
      <sheetName val="07spcs"/>
      <sheetName val="juli"/>
      <sheetName val="08spcs"/>
      <sheetName val="augusti"/>
      <sheetName val="08spcsny"/>
      <sheetName val="augustiny"/>
      <sheetName val="09spcs"/>
      <sheetName val="september"/>
      <sheetName val="10spcs"/>
      <sheetName val="oktober"/>
      <sheetName val="11spcs"/>
      <sheetName val="november"/>
      <sheetName val="12spcs"/>
      <sheetName val="12spcsny"/>
      <sheetName val="december"/>
      <sheetName val="decemberny"/>
      <sheetName val="12spcsnyny"/>
      <sheetName val="decembernyny"/>
      <sheetName val="Sammanfattning 2005"/>
    </sheetNames>
    <sheetDataSet>
      <sheetData sheetId="30">
        <row r="17">
          <cell r="D17">
            <v>602</v>
          </cell>
        </row>
        <row r="18">
          <cell r="D18">
            <v>26</v>
          </cell>
        </row>
        <row r="19">
          <cell r="D19">
            <v>442</v>
          </cell>
        </row>
        <row r="20">
          <cell r="D20">
            <v>82</v>
          </cell>
        </row>
        <row r="21">
          <cell r="D21">
            <v>258</v>
          </cell>
        </row>
        <row r="22">
          <cell r="D22">
            <v>34</v>
          </cell>
        </row>
        <row r="23">
          <cell r="D23">
            <v>627</v>
          </cell>
        </row>
        <row r="24">
          <cell r="D24">
            <v>93</v>
          </cell>
        </row>
        <row r="25">
          <cell r="D25">
            <v>139</v>
          </cell>
        </row>
        <row r="26">
          <cell r="D26">
            <v>2630</v>
          </cell>
        </row>
        <row r="27">
          <cell r="D27">
            <v>3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55</v>
          </cell>
        </row>
        <row r="30">
          <cell r="D30">
            <v>268</v>
          </cell>
        </row>
        <row r="31">
          <cell r="D31">
            <v>163</v>
          </cell>
        </row>
        <row r="32">
          <cell r="D32">
            <v>7</v>
          </cell>
        </row>
        <row r="33">
          <cell r="D33">
            <v>1313</v>
          </cell>
        </row>
        <row r="34">
          <cell r="D34">
            <v>288</v>
          </cell>
        </row>
        <row r="35">
          <cell r="D35">
            <v>4</v>
          </cell>
        </row>
        <row r="36">
          <cell r="D36">
            <v>4292</v>
          </cell>
        </row>
        <row r="37">
          <cell r="D37">
            <v>-518</v>
          </cell>
          <cell r="F37">
            <v>-500</v>
          </cell>
        </row>
        <row r="38">
          <cell r="D38">
            <v>26</v>
          </cell>
        </row>
        <row r="39">
          <cell r="D39">
            <v>1</v>
          </cell>
        </row>
        <row r="40">
          <cell r="D40">
            <v>38</v>
          </cell>
        </row>
        <row r="41">
          <cell r="D41">
            <v>123</v>
          </cell>
        </row>
        <row r="42">
          <cell r="D42">
            <v>276</v>
          </cell>
        </row>
        <row r="43">
          <cell r="D43">
            <v>292</v>
          </cell>
        </row>
        <row r="44">
          <cell r="D44">
            <v>37</v>
          </cell>
        </row>
        <row r="45">
          <cell r="D45">
            <v>11</v>
          </cell>
          <cell r="F45">
            <v>18</v>
          </cell>
        </row>
        <row r="46">
          <cell r="D46">
            <v>5</v>
          </cell>
          <cell r="F46">
            <v>5</v>
          </cell>
        </row>
        <row r="47">
          <cell r="D47">
            <v>767</v>
          </cell>
        </row>
        <row r="50">
          <cell r="D50">
            <v>2615</v>
          </cell>
        </row>
        <row r="51">
          <cell r="D51">
            <v>111</v>
          </cell>
        </row>
        <row r="52">
          <cell r="D52">
            <v>342</v>
          </cell>
        </row>
        <row r="53">
          <cell r="D53">
            <v>110</v>
          </cell>
        </row>
        <row r="54">
          <cell r="D54">
            <v>10235</v>
          </cell>
        </row>
        <row r="55">
          <cell r="D55">
            <v>455</v>
          </cell>
        </row>
        <row r="58">
          <cell r="D58">
            <v>13359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ember 6 avstämning"/>
      <sheetName val="december 6"/>
      <sheetName val="december 5 avstämning"/>
      <sheetName val="december 5"/>
      <sheetName val="december 4"/>
      <sheetName val="december 3"/>
      <sheetName val="decemberny"/>
      <sheetName val="december"/>
      <sheetName val="november"/>
      <sheetName val="oktober"/>
      <sheetName val="septemberny"/>
      <sheetName val="september"/>
      <sheetName val="augustiny"/>
      <sheetName val="augusti"/>
      <sheetName val="juli"/>
      <sheetName val="juni"/>
      <sheetName val="maj"/>
      <sheetName val="april"/>
      <sheetName val="mars"/>
      <sheetName val="februari"/>
      <sheetName val="januari"/>
    </sheetNames>
    <sheetDataSet>
      <sheetData sheetId="1">
        <row r="8">
          <cell r="B8">
            <v>3982</v>
          </cell>
        </row>
        <row r="9">
          <cell r="B9">
            <v>1239</v>
          </cell>
        </row>
        <row r="10">
          <cell r="B10">
            <v>7047</v>
          </cell>
        </row>
        <row r="11">
          <cell r="B11">
            <v>212</v>
          </cell>
        </row>
        <row r="12">
          <cell r="B12">
            <v>11339</v>
          </cell>
        </row>
        <row r="13">
          <cell r="B13">
            <v>3668</v>
          </cell>
        </row>
        <row r="14">
          <cell r="B14">
            <v>4177</v>
          </cell>
        </row>
        <row r="15">
          <cell r="B15">
            <v>242</v>
          </cell>
        </row>
        <row r="16">
          <cell r="B16">
            <v>1238</v>
          </cell>
        </row>
        <row r="17">
          <cell r="B17">
            <v>514</v>
          </cell>
        </row>
        <row r="18">
          <cell r="B18">
            <v>405</v>
          </cell>
        </row>
        <row r="19">
          <cell r="B19">
            <v>20</v>
          </cell>
        </row>
        <row r="20">
          <cell r="B20">
            <v>544</v>
          </cell>
        </row>
        <row r="23">
          <cell r="B23">
            <v>200</v>
          </cell>
        </row>
        <row r="24">
          <cell r="B24">
            <v>139</v>
          </cell>
        </row>
        <row r="25">
          <cell r="B25">
            <v>208</v>
          </cell>
        </row>
        <row r="27">
          <cell r="B27">
            <v>2944</v>
          </cell>
        </row>
        <row r="28">
          <cell r="B28">
            <v>5</v>
          </cell>
        </row>
        <row r="29">
          <cell r="B29">
            <v>109</v>
          </cell>
        </row>
        <row r="30">
          <cell r="B30">
            <v>1</v>
          </cell>
        </row>
        <row r="31">
          <cell r="B31">
            <v>7</v>
          </cell>
        </row>
        <row r="33">
          <cell r="B33">
            <v>247</v>
          </cell>
        </row>
        <row r="34">
          <cell r="B34">
            <v>10</v>
          </cell>
        </row>
        <row r="35">
          <cell r="B35">
            <v>63</v>
          </cell>
        </row>
        <row r="36">
          <cell r="B36">
            <v>-3661</v>
          </cell>
        </row>
        <row r="37">
          <cell r="B37">
            <v>67</v>
          </cell>
        </row>
        <row r="38">
          <cell r="B38">
            <v>24</v>
          </cell>
        </row>
        <row r="39">
          <cell r="B39">
            <v>1</v>
          </cell>
        </row>
        <row r="40">
          <cell r="B40">
            <v>9</v>
          </cell>
        </row>
        <row r="41">
          <cell r="B41">
            <v>8</v>
          </cell>
        </row>
        <row r="42">
          <cell r="B42">
            <v>331</v>
          </cell>
        </row>
        <row r="43">
          <cell r="B43">
            <v>17</v>
          </cell>
        </row>
        <row r="44">
          <cell r="B44">
            <v>55</v>
          </cell>
        </row>
        <row r="46">
          <cell r="B46">
            <v>769</v>
          </cell>
        </row>
        <row r="47">
          <cell r="B47">
            <v>24</v>
          </cell>
        </row>
        <row r="49">
          <cell r="B49">
            <v>1</v>
          </cell>
        </row>
        <row r="51">
          <cell r="B51">
            <v>1</v>
          </cell>
        </row>
        <row r="52">
          <cell r="B52">
            <v>0</v>
          </cell>
        </row>
        <row r="53">
          <cell r="B53">
            <v>61</v>
          </cell>
        </row>
        <row r="54">
          <cell r="B54">
            <v>11</v>
          </cell>
        </row>
        <row r="56">
          <cell r="B56">
            <v>25</v>
          </cell>
        </row>
        <row r="57">
          <cell r="B57">
            <v>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workbookViewId="0" topLeftCell="A1">
      <selection activeCell="K34" sqref="K34"/>
    </sheetView>
  </sheetViews>
  <sheetFormatPr defaultColWidth="9.00390625" defaultRowHeight="12.75"/>
  <cols>
    <col min="1" max="1" width="31.125" style="38" customWidth="1"/>
    <col min="2" max="2" width="11.125" style="38" customWidth="1"/>
    <col min="3" max="3" width="9.50390625" style="38" customWidth="1"/>
    <col min="4" max="4" width="11.125" style="38" customWidth="1"/>
    <col min="5" max="5" width="11.00390625" style="38" customWidth="1"/>
    <col min="6" max="6" width="9.625" style="42" bestFit="1" customWidth="1"/>
    <col min="7" max="7" width="9.875" style="38" customWidth="1"/>
    <col min="8" max="8" width="12.375" style="38" customWidth="1"/>
    <col min="9" max="9" width="9.375" style="38" customWidth="1"/>
    <col min="10" max="10" width="13.00390625" style="38" bestFit="1" customWidth="1"/>
    <col min="11" max="16384" width="9.375" style="38" customWidth="1"/>
  </cols>
  <sheetData>
    <row r="1" spans="1:9" ht="15">
      <c r="A1" s="35"/>
      <c r="B1" s="35"/>
      <c r="C1" s="35"/>
      <c r="D1" s="35"/>
      <c r="E1" s="35"/>
      <c r="F1" s="36"/>
      <c r="G1" s="35"/>
      <c r="H1" s="37" t="s">
        <v>0</v>
      </c>
      <c r="I1" s="35"/>
    </row>
    <row r="2" spans="1:9" ht="18">
      <c r="A2" s="39" t="s">
        <v>140</v>
      </c>
      <c r="B2" s="35"/>
      <c r="C2" s="35"/>
      <c r="D2" s="35"/>
      <c r="E2" s="35"/>
      <c r="F2" s="36"/>
      <c r="G2" s="35"/>
      <c r="H2" s="40"/>
      <c r="I2" s="35"/>
    </row>
    <row r="3" spans="1:9" ht="12.75">
      <c r="A3" s="35"/>
      <c r="B3" s="41"/>
      <c r="C3" s="35"/>
      <c r="D3" s="35"/>
      <c r="E3" s="35"/>
      <c r="F3" s="364"/>
      <c r="G3" s="35"/>
      <c r="H3" s="35"/>
      <c r="I3" s="35"/>
    </row>
    <row r="4" spans="1:9" ht="12.75">
      <c r="A4" s="35"/>
      <c r="B4" s="35"/>
      <c r="E4" s="35"/>
      <c r="F4" s="36"/>
      <c r="G4" s="35"/>
      <c r="H4" s="35"/>
      <c r="I4" s="35"/>
    </row>
    <row r="5" spans="1:9" ht="33.75">
      <c r="A5" s="85"/>
      <c r="B5" s="210" t="s">
        <v>112</v>
      </c>
      <c r="C5" s="289" t="s">
        <v>113</v>
      </c>
      <c r="D5" s="289" t="s">
        <v>114</v>
      </c>
      <c r="E5" s="289" t="s">
        <v>119</v>
      </c>
      <c r="F5" s="290" t="s">
        <v>143</v>
      </c>
      <c r="G5" s="289" t="s">
        <v>78</v>
      </c>
      <c r="H5" s="289" t="s">
        <v>115</v>
      </c>
      <c r="I5" s="35"/>
    </row>
    <row r="6" spans="1:9" ht="12.75">
      <c r="A6" s="86"/>
      <c r="B6" s="211"/>
      <c r="C6" s="87"/>
      <c r="D6" s="87"/>
      <c r="E6" s="88"/>
      <c r="F6" s="89"/>
      <c r="G6" s="87"/>
      <c r="H6" s="88"/>
      <c r="I6" s="35"/>
    </row>
    <row r="7" spans="1:9" ht="12">
      <c r="A7" s="90" t="s">
        <v>53</v>
      </c>
      <c r="B7" s="211"/>
      <c r="C7" s="87"/>
      <c r="D7" s="87"/>
      <c r="E7" s="88"/>
      <c r="F7" s="89"/>
      <c r="G7" s="87"/>
      <c r="H7" s="88"/>
      <c r="I7" s="35"/>
    </row>
    <row r="8" spans="1:9" ht="12">
      <c r="A8" s="86" t="s">
        <v>1</v>
      </c>
      <c r="B8" s="212">
        <f>'Intäkter bil 2'!B13-'Intäkter bil 2'!B12</f>
        <v>12268</v>
      </c>
      <c r="C8" s="91">
        <f>'Intäkter bil 2'!C13-'Intäkter bil 2'!C12</f>
        <v>12060</v>
      </c>
      <c r="D8" s="91">
        <f>'Intäkter bil 2'!D9+'Intäkter bil 2'!D10+'Intäkter bil 2'!D11</f>
        <v>12210</v>
      </c>
      <c r="E8" s="92">
        <f>SUM(B8/C8)</f>
        <v>1.0172470978441128</v>
      </c>
      <c r="F8" s="91">
        <v>12046</v>
      </c>
      <c r="G8" s="91">
        <v>12130</v>
      </c>
      <c r="H8" s="92">
        <f>+(B8-F8)/F8</f>
        <v>0.018429354142453926</v>
      </c>
      <c r="I8" s="36"/>
    </row>
    <row r="9" spans="1:9" ht="12">
      <c r="A9" s="86" t="s">
        <v>2</v>
      </c>
      <c r="B9" s="212">
        <f>'Intäkter bil 2'!B12</f>
        <v>212</v>
      </c>
      <c r="C9" s="91">
        <f>'Intäkter bil 2'!C12</f>
        <v>330</v>
      </c>
      <c r="D9" s="91">
        <f>'Intäkter bil 2'!D12</f>
        <v>310</v>
      </c>
      <c r="E9" s="92">
        <f aca="true" t="shared" si="0" ref="E9:E24">SUM(B9/C9)</f>
        <v>0.6424242424242425</v>
      </c>
      <c r="F9" s="91">
        <v>303</v>
      </c>
      <c r="G9" s="91">
        <v>300</v>
      </c>
      <c r="H9" s="92">
        <f>+(B9-F9)/F9</f>
        <v>-0.30033003300330036</v>
      </c>
      <c r="I9" s="35"/>
    </row>
    <row r="10" spans="1:9" ht="12">
      <c r="A10" s="86" t="s">
        <v>3</v>
      </c>
      <c r="B10" s="212">
        <f>'Intäkter bil 2'!B19</f>
        <v>140</v>
      </c>
      <c r="C10" s="91">
        <f>'Intäkter bil 2'!C19</f>
        <v>320</v>
      </c>
      <c r="D10" s="91">
        <f>'Intäkter bil 2'!D19</f>
        <v>220</v>
      </c>
      <c r="E10" s="92">
        <f t="shared" si="0"/>
        <v>0.4375</v>
      </c>
      <c r="F10" s="91">
        <v>215</v>
      </c>
      <c r="G10" s="91">
        <v>300</v>
      </c>
      <c r="H10" s="92">
        <f>+(B10-F10)/F10</f>
        <v>-0.3488372093023256</v>
      </c>
      <c r="I10" s="35"/>
    </row>
    <row r="11" spans="1:9" ht="12">
      <c r="A11" s="86" t="s">
        <v>4</v>
      </c>
      <c r="B11" s="212">
        <f>'Intäkter bil 2'!B24</f>
        <v>398</v>
      </c>
      <c r="C11" s="91">
        <f>'Intäkter bil 2'!C24</f>
        <v>450</v>
      </c>
      <c r="D11" s="91">
        <f>'Intäkter bil 2'!D24</f>
        <v>400</v>
      </c>
      <c r="E11" s="92">
        <f t="shared" si="0"/>
        <v>0.8844444444444445</v>
      </c>
      <c r="F11" s="91">
        <v>447</v>
      </c>
      <c r="G11" s="91">
        <v>390</v>
      </c>
      <c r="H11" s="92">
        <f>+(B11-F11)/F11</f>
        <v>-0.10961968680089486</v>
      </c>
      <c r="I11" s="35"/>
    </row>
    <row r="12" spans="1:9" ht="12">
      <c r="A12" s="86" t="s">
        <v>5</v>
      </c>
      <c r="B12" s="212">
        <f>'Intäkter bil 2'!B44</f>
        <v>30878</v>
      </c>
      <c r="C12" s="91">
        <f>'Intäkter bil 2'!C44</f>
        <v>25510</v>
      </c>
      <c r="D12" s="91">
        <f>'Intäkter bil 2'!D44</f>
        <v>29040</v>
      </c>
      <c r="E12" s="92">
        <f t="shared" si="0"/>
        <v>1.2104272834182674</v>
      </c>
      <c r="F12" s="91">
        <v>24930</v>
      </c>
      <c r="G12" s="91">
        <v>22750</v>
      </c>
      <c r="H12" s="92">
        <f>+(B12-F12)/F12</f>
        <v>0.2385880465302848</v>
      </c>
      <c r="I12" s="35"/>
    </row>
    <row r="13" spans="1:9" ht="12">
      <c r="A13" s="86" t="s">
        <v>6</v>
      </c>
      <c r="B13" s="212">
        <f>'Intäkter bil 2'!B49</f>
        <v>237</v>
      </c>
      <c r="C13" s="91">
        <f>'Intäkter bil 2'!C49</f>
        <v>270</v>
      </c>
      <c r="D13" s="91">
        <f>'Intäkter bil 2'!D49</f>
        <v>250</v>
      </c>
      <c r="E13" s="92">
        <f t="shared" si="0"/>
        <v>0.8777777777777778</v>
      </c>
      <c r="F13" s="91">
        <v>213</v>
      </c>
      <c r="G13" s="91">
        <v>150</v>
      </c>
      <c r="H13" s="92"/>
      <c r="I13" s="35"/>
    </row>
    <row r="14" spans="1:9" ht="12">
      <c r="A14" s="86"/>
      <c r="B14" s="212"/>
      <c r="C14" s="93"/>
      <c r="D14" s="93"/>
      <c r="E14" s="92"/>
      <c r="F14" s="94"/>
      <c r="G14" s="93"/>
      <c r="H14" s="95"/>
      <c r="I14" s="35"/>
    </row>
    <row r="15" spans="1:10" ht="12">
      <c r="A15" s="96" t="s">
        <v>7</v>
      </c>
      <c r="B15" s="213">
        <f>SUM(B8:B14)</f>
        <v>44133</v>
      </c>
      <c r="C15" s="97">
        <f>SUM(C8:C14)</f>
        <v>38940</v>
      </c>
      <c r="D15" s="97">
        <f>SUM(D8:D14)</f>
        <v>42430</v>
      </c>
      <c r="E15" s="98">
        <f t="shared" si="0"/>
        <v>1.1333590138674885</v>
      </c>
      <c r="F15" s="97">
        <f>SUM(F8:F14)</f>
        <v>38154</v>
      </c>
      <c r="G15" s="97">
        <f>SUM(G8:G14)</f>
        <v>36020</v>
      </c>
      <c r="H15" s="99">
        <f>+(B15-F15)/F15</f>
        <v>0.1567070294071395</v>
      </c>
      <c r="I15" s="36"/>
      <c r="J15" s="42"/>
    </row>
    <row r="16" spans="1:12" ht="12">
      <c r="A16" s="90"/>
      <c r="B16" s="214"/>
      <c r="C16" s="100"/>
      <c r="D16" s="108"/>
      <c r="E16" s="101"/>
      <c r="F16" s="100"/>
      <c r="G16" s="102"/>
      <c r="H16" s="103"/>
      <c r="I16" s="35"/>
      <c r="L16" s="42"/>
    </row>
    <row r="17" spans="1:9" ht="12">
      <c r="A17" s="90" t="s">
        <v>8</v>
      </c>
      <c r="B17" s="215"/>
      <c r="C17" s="93"/>
      <c r="D17" s="104"/>
      <c r="E17" s="105"/>
      <c r="F17" s="94"/>
      <c r="G17" s="93"/>
      <c r="H17" s="106"/>
      <c r="I17" s="35"/>
    </row>
    <row r="18" spans="1:9" ht="12">
      <c r="A18" s="86" t="s">
        <v>9</v>
      </c>
      <c r="B18" s="212">
        <f>SUM('Kostnader bil 3'!B86)</f>
        <v>12384</v>
      </c>
      <c r="C18" s="91">
        <f>11862+860</f>
        <v>12722</v>
      </c>
      <c r="D18" s="107">
        <v>12822</v>
      </c>
      <c r="E18" s="105">
        <f t="shared" si="0"/>
        <v>0.9734318503379972</v>
      </c>
      <c r="F18" s="94">
        <v>9950</v>
      </c>
      <c r="G18" s="94">
        <v>9650</v>
      </c>
      <c r="H18" s="92">
        <f>+(B18-F18)/F18</f>
        <v>0.24462311557788946</v>
      </c>
      <c r="I18" s="35"/>
    </row>
    <row r="19" spans="1:9" ht="12">
      <c r="A19" s="86" t="s">
        <v>118</v>
      </c>
      <c r="B19" s="212">
        <f>'Kostnader bil 3'!B87</f>
        <v>3633</v>
      </c>
      <c r="C19" s="91">
        <v>3849</v>
      </c>
      <c r="D19" s="107">
        <v>3709</v>
      </c>
      <c r="E19" s="105">
        <f t="shared" si="0"/>
        <v>0.9438815276695246</v>
      </c>
      <c r="F19" s="94">
        <v>3698</v>
      </c>
      <c r="G19" s="94">
        <v>3978</v>
      </c>
      <c r="H19" s="92">
        <f>+(B19-F19)/F19</f>
        <v>-0.017577068685776097</v>
      </c>
      <c r="I19" s="35"/>
    </row>
    <row r="20" spans="1:9" ht="12">
      <c r="A20" s="86" t="s">
        <v>10</v>
      </c>
      <c r="B20" s="212">
        <f>'Kostnader bil 3'!B88</f>
        <v>10235</v>
      </c>
      <c r="C20" s="91">
        <v>10007</v>
      </c>
      <c r="D20" s="107">
        <v>10061</v>
      </c>
      <c r="E20" s="105">
        <f t="shared" si="0"/>
        <v>1.022784051164185</v>
      </c>
      <c r="F20" s="94">
        <v>10174</v>
      </c>
      <c r="G20" s="94">
        <v>9187</v>
      </c>
      <c r="H20" s="92">
        <f>+(B20-F20)/F20</f>
        <v>0.005995675250638884</v>
      </c>
      <c r="I20" s="35"/>
    </row>
    <row r="21" spans="1:9" ht="12">
      <c r="A21" s="90" t="s">
        <v>11</v>
      </c>
      <c r="B21" s="214">
        <f>'Kostnader bil 3'!B89</f>
        <v>26252</v>
      </c>
      <c r="C21" s="100">
        <f>SUM(C18:C20)</f>
        <v>26578</v>
      </c>
      <c r="D21" s="100">
        <f>SUM(D18:D20)</f>
        <v>26592</v>
      </c>
      <c r="E21" s="105">
        <f t="shared" si="0"/>
        <v>0.9877342162690947</v>
      </c>
      <c r="F21" s="109">
        <f>SUM(F18:F20)</f>
        <v>23822</v>
      </c>
      <c r="G21" s="109">
        <f>SUM(G18:G20)</f>
        <v>22815</v>
      </c>
      <c r="H21" s="92">
        <f>+(B21-F21)/F21</f>
        <v>0.10200654856855008</v>
      </c>
      <c r="I21" s="35"/>
    </row>
    <row r="22" spans="1:9" ht="12">
      <c r="A22" s="86" t="s">
        <v>12</v>
      </c>
      <c r="B22" s="212">
        <f>'Kostnader bil 3'!B90</f>
        <v>13359</v>
      </c>
      <c r="C22" s="91">
        <v>13122</v>
      </c>
      <c r="D22" s="107">
        <v>13160</v>
      </c>
      <c r="E22" s="105">
        <f t="shared" si="0"/>
        <v>1.0180612711476908</v>
      </c>
      <c r="F22" s="94">
        <v>14125</v>
      </c>
      <c r="G22" s="94">
        <v>13365</v>
      </c>
      <c r="H22" s="92">
        <f>+(B22-F22)/F22</f>
        <v>-0.05423008849557522</v>
      </c>
      <c r="I22" s="35"/>
    </row>
    <row r="23" spans="1:9" ht="12">
      <c r="A23" s="86"/>
      <c r="B23" s="212"/>
      <c r="C23" s="91"/>
      <c r="D23" s="91"/>
      <c r="E23" s="92"/>
      <c r="F23" s="94"/>
      <c r="G23" s="94"/>
      <c r="H23" s="95"/>
      <c r="I23" s="35"/>
    </row>
    <row r="24" spans="1:11" ht="12">
      <c r="A24" s="96" t="s">
        <v>13</v>
      </c>
      <c r="B24" s="216">
        <f>B21+B22</f>
        <v>39611</v>
      </c>
      <c r="C24" s="110">
        <f>+C21+C22</f>
        <v>39700</v>
      </c>
      <c r="D24" s="110">
        <f>+D21+D22</f>
        <v>39752</v>
      </c>
      <c r="E24" s="98">
        <f t="shared" si="0"/>
        <v>0.9977581863979849</v>
      </c>
      <c r="F24" s="110">
        <f>F21+F22</f>
        <v>37947</v>
      </c>
      <c r="G24" s="110">
        <f>+G21+G22</f>
        <v>36180</v>
      </c>
      <c r="H24" s="99">
        <f>+(B24-F24)/F24</f>
        <v>0.043850633778691334</v>
      </c>
      <c r="I24" s="36"/>
      <c r="J24" s="43"/>
      <c r="K24" s="42"/>
    </row>
    <row r="25" spans="1:10" ht="12">
      <c r="A25" s="104"/>
      <c r="B25" s="298"/>
      <c r="C25" s="111"/>
      <c r="D25" s="111"/>
      <c r="E25" s="208"/>
      <c r="F25" s="112"/>
      <c r="G25" s="112"/>
      <c r="H25" s="209"/>
      <c r="I25" s="35"/>
      <c r="J25" s="42"/>
    </row>
    <row r="26" spans="1:9" ht="12">
      <c r="A26" s="96" t="s">
        <v>14</v>
      </c>
      <c r="B26" s="216">
        <f>+B15-B24</f>
        <v>4522</v>
      </c>
      <c r="C26" s="110">
        <f>+C15-C24</f>
        <v>-760</v>
      </c>
      <c r="D26" s="110">
        <f>+D15-D24</f>
        <v>2678</v>
      </c>
      <c r="E26" s="207"/>
      <c r="F26" s="110">
        <f>F15-F24</f>
        <v>207</v>
      </c>
      <c r="G26" s="110">
        <f>+G15-G24</f>
        <v>-160</v>
      </c>
      <c r="H26" s="99">
        <f>+(B26-F26)/F26</f>
        <v>20.845410628019323</v>
      </c>
      <c r="I26" s="35"/>
    </row>
    <row r="27" spans="1:9" ht="12">
      <c r="A27" s="113" t="s">
        <v>128</v>
      </c>
      <c r="B27" s="217"/>
      <c r="C27" s="114">
        <v>760</v>
      </c>
      <c r="D27" s="114">
        <v>760</v>
      </c>
      <c r="E27" s="85"/>
      <c r="F27" s="114"/>
      <c r="G27" s="85"/>
      <c r="H27" s="85"/>
      <c r="I27" s="35"/>
    </row>
    <row r="28" spans="1:10" ht="12">
      <c r="A28" s="96" t="s">
        <v>129</v>
      </c>
      <c r="B28" s="218"/>
      <c r="C28" s="115">
        <v>0</v>
      </c>
      <c r="D28" s="115">
        <f>D26+D27</f>
        <v>3438</v>
      </c>
      <c r="E28" s="85"/>
      <c r="F28" s="114"/>
      <c r="G28" s="114"/>
      <c r="H28" s="85"/>
      <c r="I28" s="35"/>
      <c r="J28" s="42"/>
    </row>
    <row r="29" spans="1:10" ht="12">
      <c r="A29" s="116"/>
      <c r="B29" s="116"/>
      <c r="C29" s="116"/>
      <c r="D29" s="116"/>
      <c r="E29" s="116"/>
      <c r="F29" s="117"/>
      <c r="G29" s="116"/>
      <c r="H29" s="116"/>
      <c r="I29" s="35"/>
      <c r="J29" s="42"/>
    </row>
    <row r="30" spans="1:9" ht="12">
      <c r="A30" s="118" t="s">
        <v>131</v>
      </c>
      <c r="B30" s="116"/>
      <c r="C30" s="116"/>
      <c r="D30" s="116"/>
      <c r="E30" s="116"/>
      <c r="F30" s="117"/>
      <c r="G30" s="116"/>
      <c r="H30" s="116"/>
      <c r="I30" s="35"/>
    </row>
    <row r="31" spans="1:9" ht="12">
      <c r="A31" s="118" t="s">
        <v>133</v>
      </c>
      <c r="B31" s="116"/>
      <c r="C31" s="116"/>
      <c r="D31" s="116"/>
      <c r="E31" s="116"/>
      <c r="F31" s="117"/>
      <c r="G31" s="116"/>
      <c r="H31" s="116"/>
      <c r="I31" s="35"/>
    </row>
    <row r="32" spans="1:9" ht="12">
      <c r="A32" s="118" t="s">
        <v>134</v>
      </c>
      <c r="B32" s="116"/>
      <c r="C32" s="116"/>
      <c r="D32" s="116"/>
      <c r="E32" s="116"/>
      <c r="F32" s="117"/>
      <c r="G32" s="116"/>
      <c r="H32" s="116"/>
      <c r="I32" s="35"/>
    </row>
    <row r="33" spans="1:9" ht="12">
      <c r="A33" s="24"/>
      <c r="B33" s="35"/>
      <c r="C33" s="35"/>
      <c r="E33" s="35"/>
      <c r="F33" s="35"/>
      <c r="G33" s="36"/>
      <c r="H33" s="35"/>
      <c r="I33" s="35"/>
    </row>
    <row r="34" spans="1:7" ht="15.75">
      <c r="A34" s="44" t="s">
        <v>135</v>
      </c>
      <c r="B34" s="45"/>
      <c r="C34" s="45"/>
      <c r="D34" s="45"/>
      <c r="E34" s="45"/>
      <c r="F34" s="46"/>
      <c r="G34" s="47"/>
    </row>
    <row r="35" spans="1:7" ht="12">
      <c r="A35" s="120"/>
      <c r="B35" s="121"/>
      <c r="C35" s="121"/>
      <c r="D35" s="121"/>
      <c r="E35" s="121"/>
      <c r="F35" s="122"/>
      <c r="G35" s="123"/>
    </row>
    <row r="36" spans="1:7" ht="12">
      <c r="A36" s="124"/>
      <c r="B36" s="125" t="s">
        <v>15</v>
      </c>
      <c r="C36" s="125"/>
      <c r="D36" s="125" t="s">
        <v>16</v>
      </c>
      <c r="E36" s="125"/>
      <c r="F36" s="126" t="s">
        <v>17</v>
      </c>
      <c r="G36" s="127"/>
    </row>
    <row r="37" spans="1:7" ht="12">
      <c r="A37" s="128">
        <v>1996</v>
      </c>
      <c r="B37" s="129">
        <v>7528</v>
      </c>
      <c r="C37" s="130"/>
      <c r="D37" s="130">
        <v>5535</v>
      </c>
      <c r="E37" s="122"/>
      <c r="F37" s="122">
        <f aca="true" t="shared" si="1" ref="F37:F46">+B37-D37</f>
        <v>1993</v>
      </c>
      <c r="G37" s="131"/>
    </row>
    <row r="38" spans="1:7" ht="12">
      <c r="A38" s="128">
        <v>1997</v>
      </c>
      <c r="B38" s="129">
        <v>9688</v>
      </c>
      <c r="C38" s="130"/>
      <c r="D38" s="130">
        <v>3725</v>
      </c>
      <c r="E38" s="122"/>
      <c r="F38" s="122">
        <f t="shared" si="1"/>
        <v>5963</v>
      </c>
      <c r="G38" s="131"/>
    </row>
    <row r="39" spans="1:7" ht="12">
      <c r="A39" s="128">
        <v>1998</v>
      </c>
      <c r="B39" s="129">
        <v>10325</v>
      </c>
      <c r="C39" s="130"/>
      <c r="D39" s="130">
        <v>4874</v>
      </c>
      <c r="E39" s="122"/>
      <c r="F39" s="122">
        <f t="shared" si="1"/>
        <v>5451</v>
      </c>
      <c r="G39" s="131"/>
    </row>
    <row r="40" spans="1:7" ht="12">
      <c r="A40" s="128">
        <v>1999</v>
      </c>
      <c r="B40" s="129">
        <v>15467</v>
      </c>
      <c r="C40" s="132"/>
      <c r="D40" s="130">
        <v>4665</v>
      </c>
      <c r="E40" s="122"/>
      <c r="F40" s="122">
        <f t="shared" si="1"/>
        <v>10802</v>
      </c>
      <c r="G40" s="131"/>
    </row>
    <row r="41" spans="1:7" ht="12">
      <c r="A41" s="128">
        <v>2000</v>
      </c>
      <c r="B41" s="129">
        <v>11574</v>
      </c>
      <c r="C41" s="130"/>
      <c r="D41" s="129">
        <v>3100</v>
      </c>
      <c r="E41" s="122"/>
      <c r="F41" s="122">
        <f t="shared" si="1"/>
        <v>8474</v>
      </c>
      <c r="G41" s="131"/>
    </row>
    <row r="42" spans="1:8" ht="12">
      <c r="A42" s="128">
        <v>2001</v>
      </c>
      <c r="B42" s="133">
        <v>9568</v>
      </c>
      <c r="C42" s="129"/>
      <c r="D42" s="133">
        <v>3626</v>
      </c>
      <c r="E42" s="122"/>
      <c r="F42" s="122">
        <f t="shared" si="1"/>
        <v>5942</v>
      </c>
      <c r="G42" s="131"/>
      <c r="H42" s="42"/>
    </row>
    <row r="43" spans="1:8" ht="12">
      <c r="A43" s="128">
        <v>2002</v>
      </c>
      <c r="B43" s="134">
        <v>6342</v>
      </c>
      <c r="C43" s="129"/>
      <c r="D43" s="129">
        <v>3365</v>
      </c>
      <c r="E43" s="122"/>
      <c r="F43" s="122">
        <f t="shared" si="1"/>
        <v>2977</v>
      </c>
      <c r="G43" s="131"/>
      <c r="H43" s="42"/>
    </row>
    <row r="44" spans="1:7" ht="12">
      <c r="A44" s="128">
        <v>2003</v>
      </c>
      <c r="B44" s="134">
        <v>7895</v>
      </c>
      <c r="C44" s="129"/>
      <c r="D44" s="129">
        <v>3203</v>
      </c>
      <c r="E44" s="122"/>
      <c r="F44" s="122">
        <f t="shared" si="1"/>
        <v>4692</v>
      </c>
      <c r="G44" s="131"/>
    </row>
    <row r="45" spans="1:7" ht="12">
      <c r="A45" s="128">
        <v>2004</v>
      </c>
      <c r="B45" s="134">
        <v>9387</v>
      </c>
      <c r="C45" s="129"/>
      <c r="D45" s="129">
        <v>3811</v>
      </c>
      <c r="E45" s="122"/>
      <c r="F45" s="122">
        <f t="shared" si="1"/>
        <v>5576</v>
      </c>
      <c r="G45" s="131"/>
    </row>
    <row r="46" spans="1:7" ht="12">
      <c r="A46" s="135">
        <v>2005</v>
      </c>
      <c r="B46" s="136">
        <v>12322</v>
      </c>
      <c r="C46" s="137"/>
      <c r="D46" s="136">
        <v>4429</v>
      </c>
      <c r="E46" s="137"/>
      <c r="F46" s="136">
        <f t="shared" si="1"/>
        <v>7893</v>
      </c>
      <c r="G46" s="138"/>
    </row>
    <row r="47" spans="6:7" ht="9.75" customHeight="1">
      <c r="F47" s="38"/>
      <c r="G47" s="42"/>
    </row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</sheetData>
  <printOptions/>
  <pageMargins left="0.5905511811023623" right="0.31" top="0.984251968503937" bottom="0.7874015748031497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1"/>
  <sheetViews>
    <sheetView showGridLines="0" tabSelected="1" workbookViewId="0" topLeftCell="A1">
      <selection activeCell="A21" sqref="A21"/>
    </sheetView>
  </sheetViews>
  <sheetFormatPr defaultColWidth="9.00390625" defaultRowHeight="12.75"/>
  <cols>
    <col min="1" max="1" width="28.50390625" style="38" customWidth="1"/>
    <col min="2" max="2" width="11.625" style="38" customWidth="1"/>
    <col min="3" max="3" width="9.625" style="38" customWidth="1"/>
    <col min="4" max="4" width="9.50390625" style="42" customWidth="1"/>
    <col min="5" max="5" width="11.375" style="52" customWidth="1"/>
    <col min="6" max="6" width="10.625" style="42" customWidth="1"/>
    <col min="7" max="7" width="10.00390625" style="42" customWidth="1"/>
    <col min="8" max="8" width="11.625" style="53" customWidth="1"/>
    <col min="9" max="9" width="12.00390625" style="38" customWidth="1"/>
    <col min="10" max="10" width="10.375" style="38" hidden="1" customWidth="1"/>
    <col min="11" max="11" width="14.375" style="43" hidden="1" customWidth="1"/>
    <col min="12" max="12" width="8.375" style="38" hidden="1" customWidth="1"/>
    <col min="13" max="13" width="14.125" style="64" customWidth="1"/>
    <col min="14" max="14" width="11.00390625" style="54" customWidth="1"/>
    <col min="15" max="16384" width="12.00390625" style="38" customWidth="1"/>
  </cols>
  <sheetData>
    <row r="1" ht="21" customHeight="1"/>
    <row r="2" spans="1:9" ht="26.25" customHeight="1">
      <c r="A2" s="55"/>
      <c r="H2" s="56"/>
      <c r="I2" s="57" t="s">
        <v>18</v>
      </c>
    </row>
    <row r="3" spans="1:7" ht="15.75" customHeight="1">
      <c r="A3" s="119" t="s">
        <v>141</v>
      </c>
      <c r="B3" s="59"/>
      <c r="C3" s="59"/>
      <c r="D3" s="38"/>
      <c r="F3" s="60"/>
      <c r="G3" s="60"/>
    </row>
    <row r="4" spans="1:7" ht="9" customHeight="1">
      <c r="A4" s="58"/>
      <c r="B4" s="59"/>
      <c r="C4" s="59"/>
      <c r="D4" s="38"/>
      <c r="F4" s="60"/>
      <c r="G4" s="60"/>
    </row>
    <row r="5" spans="1:9" ht="15" customHeight="1">
      <c r="A5" s="139"/>
      <c r="B5" s="140" t="s">
        <v>123</v>
      </c>
      <c r="C5" s="140"/>
      <c r="D5" s="141"/>
      <c r="E5" s="142"/>
      <c r="F5" s="143" t="s">
        <v>116</v>
      </c>
      <c r="G5" s="144"/>
      <c r="H5" s="145"/>
      <c r="I5" s="146"/>
    </row>
    <row r="6" spans="1:17" ht="12.75">
      <c r="A6" s="147" t="s">
        <v>19</v>
      </c>
      <c r="B6" s="292" t="s">
        <v>65</v>
      </c>
      <c r="C6" s="299" t="s">
        <v>120</v>
      </c>
      <c r="D6" s="305" t="s">
        <v>41</v>
      </c>
      <c r="E6" s="307" t="s">
        <v>42</v>
      </c>
      <c r="F6" s="240" t="s">
        <v>65</v>
      </c>
      <c r="G6" s="240" t="s">
        <v>120</v>
      </c>
      <c r="H6" s="226" t="s">
        <v>42</v>
      </c>
      <c r="I6" s="148" t="s">
        <v>124</v>
      </c>
      <c r="Q6" s="62"/>
    </row>
    <row r="7" spans="1:17" ht="12.75">
      <c r="A7" s="121"/>
      <c r="B7" s="293" t="s">
        <v>139</v>
      </c>
      <c r="C7" s="300" t="s">
        <v>121</v>
      </c>
      <c r="D7" s="306"/>
      <c r="E7" s="308" t="s">
        <v>122</v>
      </c>
      <c r="F7" s="227" t="s">
        <v>139</v>
      </c>
      <c r="G7" s="241" t="s">
        <v>121</v>
      </c>
      <c r="H7" s="228" t="s">
        <v>122</v>
      </c>
      <c r="I7" s="149" t="s">
        <v>117</v>
      </c>
      <c r="J7" s="43"/>
      <c r="Q7" s="62"/>
    </row>
    <row r="8" spans="1:17" ht="12.75">
      <c r="A8" s="150" t="s">
        <v>20</v>
      </c>
      <c r="B8" s="294"/>
      <c r="C8" s="124"/>
      <c r="D8" s="303"/>
      <c r="E8" s="309"/>
      <c r="F8" s="229"/>
      <c r="G8" s="229"/>
      <c r="H8" s="230"/>
      <c r="I8" s="152"/>
      <c r="N8" s="220"/>
      <c r="Q8" s="62"/>
    </row>
    <row r="9" spans="1:17" ht="12.75">
      <c r="A9" s="146" t="s">
        <v>21</v>
      </c>
      <c r="B9" s="294">
        <f>SUM('[2]december 6'!$B$8)</f>
        <v>3982</v>
      </c>
      <c r="C9" s="301">
        <v>4210</v>
      </c>
      <c r="D9" s="331">
        <v>3970</v>
      </c>
      <c r="E9" s="310">
        <f>B9/C9</f>
        <v>0.9458432304038005</v>
      </c>
      <c r="F9" s="231">
        <v>5671</v>
      </c>
      <c r="G9" s="238">
        <v>6230</v>
      </c>
      <c r="H9" s="232">
        <f>+F9/G9</f>
        <v>0.9102728731942215</v>
      </c>
      <c r="I9" s="153">
        <f>+B9/F9</f>
        <v>0.7021689296420385</v>
      </c>
      <c r="J9" s="42">
        <f>B9-F9</f>
        <v>-1689</v>
      </c>
      <c r="K9" s="43">
        <f>D9/C9</f>
        <v>0.9429928741092637</v>
      </c>
      <c r="L9" s="42">
        <f>D9-C9</f>
        <v>-240</v>
      </c>
      <c r="M9" s="356"/>
      <c r="Q9" s="62"/>
    </row>
    <row r="10" spans="1:17" ht="12.75">
      <c r="A10" s="146" t="s">
        <v>22</v>
      </c>
      <c r="B10" s="294">
        <f>SUM('[2]december 6'!$B$9)</f>
        <v>1239</v>
      </c>
      <c r="C10" s="301">
        <v>1370</v>
      </c>
      <c r="D10" s="331">
        <v>1220</v>
      </c>
      <c r="E10" s="310">
        <f>B10/C10</f>
        <v>0.9043795620437957</v>
      </c>
      <c r="F10" s="231">
        <v>1696</v>
      </c>
      <c r="G10" s="238">
        <v>1690</v>
      </c>
      <c r="H10" s="232">
        <f>+F10/G10</f>
        <v>1.0035502958579883</v>
      </c>
      <c r="I10" s="153">
        <f aca="true" t="shared" si="0" ref="I10:I51">+B10/F10</f>
        <v>0.7305424528301887</v>
      </c>
      <c r="J10" s="42">
        <f aca="true" t="shared" si="1" ref="J10:J50">B10-F10</f>
        <v>-457</v>
      </c>
      <c r="K10" s="43">
        <f aca="true" t="shared" si="2" ref="K10:K51">D10/C10</f>
        <v>0.8905109489051095</v>
      </c>
      <c r="L10" s="42">
        <f aca="true" t="shared" si="3" ref="L10:L51">D10-C10</f>
        <v>-150</v>
      </c>
      <c r="M10" s="356"/>
      <c r="Q10" s="62"/>
    </row>
    <row r="11" spans="1:17" ht="12.75">
      <c r="A11" s="146" t="s">
        <v>56</v>
      </c>
      <c r="B11" s="294">
        <f>SUM('[2]december 6'!$B$10)</f>
        <v>7047</v>
      </c>
      <c r="C11" s="301">
        <v>6480</v>
      </c>
      <c r="D11" s="331">
        <v>7020</v>
      </c>
      <c r="E11" s="310">
        <f>B11/C11</f>
        <v>1.0875</v>
      </c>
      <c r="F11" s="231">
        <v>4679</v>
      </c>
      <c r="G11" s="238">
        <v>4210</v>
      </c>
      <c r="H11" s="232">
        <f>+F11/G11</f>
        <v>1.1114014251781472</v>
      </c>
      <c r="I11" s="153">
        <f t="shared" si="0"/>
        <v>1.5060910450951057</v>
      </c>
      <c r="J11" s="42">
        <f t="shared" si="1"/>
        <v>2368</v>
      </c>
      <c r="K11" s="43">
        <f t="shared" si="2"/>
        <v>1.0833333333333333</v>
      </c>
      <c r="L11" s="42">
        <f t="shared" si="3"/>
        <v>540</v>
      </c>
      <c r="M11" s="356"/>
      <c r="Q11" s="62"/>
    </row>
    <row r="12" spans="1:17" ht="12.75">
      <c r="A12" s="146" t="s">
        <v>2</v>
      </c>
      <c r="B12" s="313">
        <f>SUM('[2]december 6'!$B$11)</f>
        <v>212</v>
      </c>
      <c r="C12" s="314">
        <v>330</v>
      </c>
      <c r="D12" s="332">
        <v>310</v>
      </c>
      <c r="E12" s="315">
        <f>B12/C12</f>
        <v>0.6424242424242425</v>
      </c>
      <c r="F12" s="316">
        <v>303</v>
      </c>
      <c r="G12" s="317">
        <v>300</v>
      </c>
      <c r="H12" s="318">
        <f>+F12/G12</f>
        <v>1.01</v>
      </c>
      <c r="I12" s="319">
        <f t="shared" si="0"/>
        <v>0.6996699669966997</v>
      </c>
      <c r="J12" s="42">
        <f t="shared" si="1"/>
        <v>-91</v>
      </c>
      <c r="K12" s="43">
        <f t="shared" si="2"/>
        <v>0.9393939393939394</v>
      </c>
      <c r="L12" s="42">
        <f t="shared" si="3"/>
        <v>-20</v>
      </c>
      <c r="M12" s="356"/>
      <c r="Q12" s="62"/>
    </row>
    <row r="13" spans="1:17" ht="12.75">
      <c r="A13" s="154" t="s">
        <v>68</v>
      </c>
      <c r="B13" s="295">
        <f>SUM(B9:B12)</f>
        <v>12480</v>
      </c>
      <c r="C13" s="302">
        <f>SUM(C9:C12)</f>
        <v>12390</v>
      </c>
      <c r="D13" s="333">
        <f>SUM(D9:D12)</f>
        <v>12520</v>
      </c>
      <c r="E13" s="311">
        <f>B13/C13</f>
        <v>1.0072639225181599</v>
      </c>
      <c r="F13" s="233">
        <f>SUM(F9:F12)</f>
        <v>12349</v>
      </c>
      <c r="G13" s="233">
        <f>SUM(G9:G12)</f>
        <v>12430</v>
      </c>
      <c r="H13" s="234">
        <f>+F13/G13</f>
        <v>0.9934835076427997</v>
      </c>
      <c r="I13" s="153">
        <f t="shared" si="0"/>
        <v>1.010608146408616</v>
      </c>
      <c r="J13" s="42">
        <f t="shared" si="1"/>
        <v>131</v>
      </c>
      <c r="K13" s="43">
        <f t="shared" si="2"/>
        <v>1.010492332526231</v>
      </c>
      <c r="L13" s="42">
        <f t="shared" si="3"/>
        <v>130</v>
      </c>
      <c r="M13" s="356"/>
      <c r="Q13" s="62"/>
    </row>
    <row r="14" spans="1:17" ht="12.75">
      <c r="A14" s="146"/>
      <c r="B14" s="294"/>
      <c r="C14" s="124"/>
      <c r="D14" s="334"/>
      <c r="E14" s="310"/>
      <c r="F14" s="231"/>
      <c r="G14" s="231"/>
      <c r="H14" s="232"/>
      <c r="I14" s="153"/>
      <c r="J14" s="42">
        <f t="shared" si="1"/>
        <v>0</v>
      </c>
      <c r="K14" s="43" t="e">
        <f t="shared" si="2"/>
        <v>#DIV/0!</v>
      </c>
      <c r="L14" s="42">
        <f t="shared" si="3"/>
        <v>0</v>
      </c>
      <c r="M14" s="356"/>
      <c r="Q14" s="62"/>
    </row>
    <row r="15" spans="1:17" ht="12.75">
      <c r="A15" s="154" t="s">
        <v>24</v>
      </c>
      <c r="B15" s="294"/>
      <c r="C15" s="303"/>
      <c r="D15" s="335"/>
      <c r="E15" s="310"/>
      <c r="F15" s="231"/>
      <c r="G15" s="231"/>
      <c r="H15" s="232"/>
      <c r="I15" s="153"/>
      <c r="J15" s="42">
        <f t="shared" si="1"/>
        <v>0</v>
      </c>
      <c r="K15" s="43" t="e">
        <f t="shared" si="2"/>
        <v>#DIV/0!</v>
      </c>
      <c r="L15" s="42">
        <f t="shared" si="3"/>
        <v>0</v>
      </c>
      <c r="M15" s="356"/>
      <c r="Q15" s="62"/>
    </row>
    <row r="16" spans="1:17" ht="12.75">
      <c r="A16" s="146" t="s">
        <v>66</v>
      </c>
      <c r="B16" s="294">
        <f>SUM('[2]december 6'!$B$38+'[2]december 6'!$B$39+'[2]december 6'!$B$40)</f>
        <v>34</v>
      </c>
      <c r="C16" s="301">
        <v>70</v>
      </c>
      <c r="D16" s="334">
        <v>60</v>
      </c>
      <c r="E16" s="310">
        <f>B16/C16</f>
        <v>0.4857142857142857</v>
      </c>
      <c r="F16" s="231">
        <v>59</v>
      </c>
      <c r="G16" s="238">
        <v>85</v>
      </c>
      <c r="H16" s="232">
        <f>+F16/G16</f>
        <v>0.6941176470588235</v>
      </c>
      <c r="I16" s="153">
        <f t="shared" si="0"/>
        <v>0.576271186440678</v>
      </c>
      <c r="J16" s="42">
        <f t="shared" si="1"/>
        <v>-25</v>
      </c>
      <c r="K16" s="43">
        <f t="shared" si="2"/>
        <v>0.8571428571428571</v>
      </c>
      <c r="L16" s="42">
        <f t="shared" si="3"/>
        <v>-10</v>
      </c>
      <c r="M16" s="356"/>
      <c r="Q16" s="62"/>
    </row>
    <row r="17" spans="1:17" ht="12.75">
      <c r="A17" s="146" t="s">
        <v>25</v>
      </c>
      <c r="B17" s="294">
        <f>SUM('[2]december 6'!$B$44)</f>
        <v>55</v>
      </c>
      <c r="C17" s="301">
        <v>200</v>
      </c>
      <c r="D17" s="334">
        <v>110</v>
      </c>
      <c r="E17" s="310">
        <f>B17/C17</f>
        <v>0.275</v>
      </c>
      <c r="F17" s="231">
        <v>110</v>
      </c>
      <c r="G17" s="238">
        <v>200</v>
      </c>
      <c r="H17" s="232">
        <f>+F17/G17</f>
        <v>0.55</v>
      </c>
      <c r="I17" s="153"/>
      <c r="J17" s="42">
        <f t="shared" si="1"/>
        <v>-55</v>
      </c>
      <c r="K17" s="43">
        <f t="shared" si="2"/>
        <v>0.55</v>
      </c>
      <c r="L17" s="42">
        <f t="shared" si="3"/>
        <v>-90</v>
      </c>
      <c r="M17" s="356"/>
      <c r="Q17" s="62"/>
    </row>
    <row r="18" spans="1:17" ht="12.75">
      <c r="A18" s="146" t="s">
        <v>67</v>
      </c>
      <c r="B18" s="313">
        <f>SUM('[2]december 6'!$B$30+'[2]december 6'!$B$41+'[2]december 6'!$B$43+'[2]december 6'!$B$47+'[2]december 6'!$B$48+'[2]december 6'!$B$50+'[2]december 6'!$B$51+'[2]december 6'!$B$52)</f>
        <v>51</v>
      </c>
      <c r="C18" s="314">
        <v>50</v>
      </c>
      <c r="D18" s="336">
        <v>50</v>
      </c>
      <c r="E18" s="315">
        <f>B18/C18</f>
        <v>1.02</v>
      </c>
      <c r="F18" s="316">
        <v>46</v>
      </c>
      <c r="G18" s="317">
        <v>15</v>
      </c>
      <c r="H18" s="318">
        <f>+F18/G18</f>
        <v>3.066666666666667</v>
      </c>
      <c r="I18" s="319">
        <f t="shared" si="0"/>
        <v>1.108695652173913</v>
      </c>
      <c r="J18" s="42">
        <f t="shared" si="1"/>
        <v>5</v>
      </c>
      <c r="K18" s="43">
        <f t="shared" si="2"/>
        <v>1</v>
      </c>
      <c r="L18" s="42">
        <f t="shared" si="3"/>
        <v>0</v>
      </c>
      <c r="M18" s="356"/>
      <c r="Q18" s="62"/>
    </row>
    <row r="19" spans="1:17" ht="12.75">
      <c r="A19" s="154" t="s">
        <v>69</v>
      </c>
      <c r="B19" s="295">
        <f>SUM(B16:B18)</f>
        <v>140</v>
      </c>
      <c r="C19" s="120">
        <f>SUM(C16:C18)</f>
        <v>320</v>
      </c>
      <c r="D19" s="333">
        <f>SUM(D16:D18)</f>
        <v>220</v>
      </c>
      <c r="E19" s="311">
        <f>B19/C19</f>
        <v>0.4375</v>
      </c>
      <c r="F19" s="235">
        <f>SUM(F16:F18)</f>
        <v>215</v>
      </c>
      <c r="G19" s="235">
        <f>SUM(G16:G18)</f>
        <v>300</v>
      </c>
      <c r="H19" s="234">
        <f>+F19/G19</f>
        <v>0.7166666666666667</v>
      </c>
      <c r="I19" s="153">
        <f t="shared" si="0"/>
        <v>0.6511627906976745</v>
      </c>
      <c r="J19" s="42">
        <f t="shared" si="1"/>
        <v>-75</v>
      </c>
      <c r="K19" s="43">
        <f t="shared" si="2"/>
        <v>0.6875</v>
      </c>
      <c r="L19" s="42">
        <f t="shared" si="3"/>
        <v>-100</v>
      </c>
      <c r="M19" s="356"/>
      <c r="Q19" s="62"/>
    </row>
    <row r="20" spans="1:17" ht="9" customHeight="1">
      <c r="A20" s="146"/>
      <c r="B20" s="294"/>
      <c r="C20" s="124"/>
      <c r="D20" s="334"/>
      <c r="E20" s="310"/>
      <c r="F20" s="231"/>
      <c r="G20" s="231"/>
      <c r="H20" s="232"/>
      <c r="I20" s="153"/>
      <c r="J20" s="42">
        <f t="shared" si="1"/>
        <v>0</v>
      </c>
      <c r="K20" s="43" t="e">
        <f t="shared" si="2"/>
        <v>#DIV/0!</v>
      </c>
      <c r="L20" s="42">
        <f t="shared" si="3"/>
        <v>0</v>
      </c>
      <c r="M20" s="356"/>
      <c r="Q20" s="62"/>
    </row>
    <row r="21" spans="1:17" ht="12.75">
      <c r="A21" s="150" t="s">
        <v>4</v>
      </c>
      <c r="B21" s="294"/>
      <c r="C21" s="124"/>
      <c r="D21" s="335"/>
      <c r="E21" s="310"/>
      <c r="F21" s="231"/>
      <c r="G21" s="231"/>
      <c r="H21" s="232"/>
      <c r="I21" s="153"/>
      <c r="J21" s="42">
        <f t="shared" si="1"/>
        <v>0</v>
      </c>
      <c r="K21" s="43" t="e">
        <f t="shared" si="2"/>
        <v>#DIV/0!</v>
      </c>
      <c r="L21" s="42">
        <f t="shared" si="3"/>
        <v>0</v>
      </c>
      <c r="M21" s="356"/>
      <c r="Q21" s="62"/>
    </row>
    <row r="22" spans="1:17" ht="12.75">
      <c r="A22" s="146" t="s">
        <v>26</v>
      </c>
      <c r="B22" s="294">
        <f>SUM('[2]december 6'!$B$37)</f>
        <v>67</v>
      </c>
      <c r="C22" s="301">
        <v>70</v>
      </c>
      <c r="D22" s="334">
        <v>70</v>
      </c>
      <c r="E22" s="310">
        <f>B22/C22</f>
        <v>0.9571428571428572</v>
      </c>
      <c r="F22" s="231">
        <v>69</v>
      </c>
      <c r="G22" s="238">
        <v>70</v>
      </c>
      <c r="H22" s="232">
        <f>+F22/G22</f>
        <v>0.9857142857142858</v>
      </c>
      <c r="I22" s="153">
        <f t="shared" si="0"/>
        <v>0.9710144927536232</v>
      </c>
      <c r="J22" s="42">
        <f t="shared" si="1"/>
        <v>-2</v>
      </c>
      <c r="K22" s="43">
        <f t="shared" si="2"/>
        <v>1</v>
      </c>
      <c r="L22" s="42">
        <f t="shared" si="3"/>
        <v>0</v>
      </c>
      <c r="M22" s="356"/>
      <c r="Q22" s="62"/>
    </row>
    <row r="23" spans="1:17" ht="12.75">
      <c r="A23" s="146" t="s">
        <v>27</v>
      </c>
      <c r="B23" s="313">
        <f>SUM('[2]december 6'!$B$42)</f>
        <v>331</v>
      </c>
      <c r="C23" s="314">
        <v>380</v>
      </c>
      <c r="D23" s="336">
        <v>330</v>
      </c>
      <c r="E23" s="315">
        <f>B23/C23</f>
        <v>0.8710526315789474</v>
      </c>
      <c r="F23" s="316">
        <v>378</v>
      </c>
      <c r="G23" s="317">
        <v>320</v>
      </c>
      <c r="H23" s="318">
        <f>+F23/G23</f>
        <v>1.18125</v>
      </c>
      <c r="I23" s="319">
        <f t="shared" si="0"/>
        <v>0.8756613756613757</v>
      </c>
      <c r="J23" s="42">
        <f t="shared" si="1"/>
        <v>-47</v>
      </c>
      <c r="K23" s="43">
        <f t="shared" si="2"/>
        <v>0.868421052631579</v>
      </c>
      <c r="L23" s="42">
        <f t="shared" si="3"/>
        <v>-50</v>
      </c>
      <c r="M23" s="356"/>
      <c r="Q23" s="62"/>
    </row>
    <row r="24" spans="1:17" ht="12.75">
      <c r="A24" s="154" t="s">
        <v>70</v>
      </c>
      <c r="B24" s="296">
        <f>SUM(B22:B23)</f>
        <v>398</v>
      </c>
      <c r="C24" s="302">
        <f>SUM(C22:C23)</f>
        <v>450</v>
      </c>
      <c r="D24" s="337">
        <f>SUM(D22:D23)</f>
        <v>400</v>
      </c>
      <c r="E24" s="311">
        <f>B24/C24</f>
        <v>0.8844444444444445</v>
      </c>
      <c r="F24" s="235">
        <f>SUM(F22:F23)</f>
        <v>447</v>
      </c>
      <c r="G24" s="235">
        <f>SUM(G22:G23)</f>
        <v>390</v>
      </c>
      <c r="H24" s="234">
        <f>+F24/G24</f>
        <v>1.146153846153846</v>
      </c>
      <c r="I24" s="153">
        <f t="shared" si="0"/>
        <v>0.8903803131991052</v>
      </c>
      <c r="J24" s="42">
        <f t="shared" si="1"/>
        <v>-49</v>
      </c>
      <c r="K24" s="43">
        <f t="shared" si="2"/>
        <v>0.8888888888888888</v>
      </c>
      <c r="L24" s="42">
        <f t="shared" si="3"/>
        <v>-50</v>
      </c>
      <c r="M24" s="356"/>
      <c r="Q24" s="62"/>
    </row>
    <row r="25" spans="1:17" ht="12.75">
      <c r="A25" s="154"/>
      <c r="B25" s="296"/>
      <c r="C25" s="302"/>
      <c r="D25" s="335"/>
      <c r="E25" s="311"/>
      <c r="F25" s="235"/>
      <c r="G25" s="235"/>
      <c r="H25" s="234"/>
      <c r="I25" s="153"/>
      <c r="J25" s="42">
        <f t="shared" si="1"/>
        <v>0</v>
      </c>
      <c r="K25" s="43" t="e">
        <f t="shared" si="2"/>
        <v>#DIV/0!</v>
      </c>
      <c r="L25" s="42">
        <f t="shared" si="3"/>
        <v>0</v>
      </c>
      <c r="M25" s="356"/>
      <c r="Q25" s="62"/>
    </row>
    <row r="26" spans="1:17" ht="6.75" customHeight="1">
      <c r="A26" s="146"/>
      <c r="B26" s="294"/>
      <c r="C26" s="124"/>
      <c r="D26" s="334"/>
      <c r="E26" s="310"/>
      <c r="F26" s="231"/>
      <c r="G26" s="231"/>
      <c r="H26" s="232"/>
      <c r="I26" s="153"/>
      <c r="J26" s="42">
        <f t="shared" si="1"/>
        <v>0</v>
      </c>
      <c r="K26" s="43" t="e">
        <f t="shared" si="2"/>
        <v>#DIV/0!</v>
      </c>
      <c r="L26" s="42">
        <f t="shared" si="3"/>
        <v>0</v>
      </c>
      <c r="M26" s="356"/>
      <c r="Q26" s="62"/>
    </row>
    <row r="27" spans="1:17" ht="10.5" customHeight="1">
      <c r="A27" s="150" t="s">
        <v>5</v>
      </c>
      <c r="B27" s="294"/>
      <c r="C27" s="124"/>
      <c r="D27" s="335"/>
      <c r="E27" s="310"/>
      <c r="F27" s="231"/>
      <c r="G27" s="231"/>
      <c r="H27" s="232"/>
      <c r="I27" s="153"/>
      <c r="J27" s="42">
        <f t="shared" si="1"/>
        <v>0</v>
      </c>
      <c r="K27" s="43" t="e">
        <f t="shared" si="2"/>
        <v>#DIV/0!</v>
      </c>
      <c r="L27" s="42">
        <f t="shared" si="3"/>
        <v>0</v>
      </c>
      <c r="M27" s="356"/>
      <c r="Q27" s="62"/>
    </row>
    <row r="28" spans="1:17" ht="12.75">
      <c r="A28" s="156" t="s">
        <v>71</v>
      </c>
      <c r="B28" s="294">
        <f>SUM('[2]december 6'!$B$27+'[2]december 6'!$B$28+'[2]december 6'!$B$29+'[2]december 6'!$B$35)</f>
        <v>3121</v>
      </c>
      <c r="C28" s="124">
        <v>2800</v>
      </c>
      <c r="D28" s="338">
        <v>2700</v>
      </c>
      <c r="E28" s="310">
        <f>B28/C28</f>
        <v>1.114642857142857</v>
      </c>
      <c r="F28" s="231">
        <v>2831</v>
      </c>
      <c r="G28" s="238">
        <v>2820</v>
      </c>
      <c r="H28" s="232">
        <f>+F28/G28</f>
        <v>1.0039007092198582</v>
      </c>
      <c r="I28" s="153">
        <f t="shared" si="0"/>
        <v>1.1024373013069586</v>
      </c>
      <c r="J28" s="42">
        <f t="shared" si="1"/>
        <v>290</v>
      </c>
      <c r="K28" s="43">
        <f t="shared" si="2"/>
        <v>0.9642857142857143</v>
      </c>
      <c r="L28" s="42">
        <f t="shared" si="3"/>
        <v>-100</v>
      </c>
      <c r="M28" s="356"/>
      <c r="Q28" s="62"/>
    </row>
    <row r="29" spans="1:17" ht="12.75">
      <c r="A29" s="156" t="s">
        <v>73</v>
      </c>
      <c r="B29" s="294">
        <f>SUM('[2]december 6'!$B$26+'[2]december 6'!$B$33+'[2]december 6'!$B$34)</f>
        <v>257</v>
      </c>
      <c r="C29" s="124">
        <v>500</v>
      </c>
      <c r="D29" s="338">
        <v>370</v>
      </c>
      <c r="E29" s="310">
        <f>B29/C29</f>
        <v>0.514</v>
      </c>
      <c r="F29" s="231">
        <v>449</v>
      </c>
      <c r="G29" s="238">
        <v>540</v>
      </c>
      <c r="H29" s="232">
        <f aca="true" t="shared" si="4" ref="H29:H43">+F29/G29</f>
        <v>0.8314814814814815</v>
      </c>
      <c r="I29" s="153">
        <f t="shared" si="0"/>
        <v>0.5723830734966593</v>
      </c>
      <c r="J29" s="42">
        <f t="shared" si="1"/>
        <v>-192</v>
      </c>
      <c r="K29" s="43">
        <f t="shared" si="2"/>
        <v>0.74</v>
      </c>
      <c r="L29" s="42">
        <f t="shared" si="3"/>
        <v>-130</v>
      </c>
      <c r="M29" s="356"/>
      <c r="Q29" s="62"/>
    </row>
    <row r="30" spans="1:17" ht="12.75">
      <c r="A30" s="156" t="s">
        <v>130</v>
      </c>
      <c r="B30" s="294">
        <f>SUM('[2]december 6'!$B$46)</f>
        <v>769</v>
      </c>
      <c r="C30" s="124">
        <v>860</v>
      </c>
      <c r="D30" s="338">
        <v>860</v>
      </c>
      <c r="E30" s="310">
        <f>B30/C30</f>
        <v>0.8941860465116279</v>
      </c>
      <c r="F30" s="231"/>
      <c r="G30" s="238"/>
      <c r="H30" s="232"/>
      <c r="I30" s="153"/>
      <c r="J30" s="42"/>
      <c r="L30" s="42">
        <f t="shared" si="3"/>
        <v>0</v>
      </c>
      <c r="M30" s="356"/>
      <c r="Q30" s="62"/>
    </row>
    <row r="31" spans="1:17" ht="12.75">
      <c r="A31" s="156" t="s">
        <v>28</v>
      </c>
      <c r="B31" s="294">
        <f>SUM('[2]december 6'!$B$25+'[2]december 6'!$B$45)</f>
        <v>208</v>
      </c>
      <c r="C31" s="124">
        <v>250</v>
      </c>
      <c r="D31" s="338">
        <v>200</v>
      </c>
      <c r="E31" s="310">
        <f aca="true" t="shared" si="5" ref="E31:E44">B31/C31</f>
        <v>0.832</v>
      </c>
      <c r="F31" s="231">
        <v>323</v>
      </c>
      <c r="G31" s="238">
        <v>230</v>
      </c>
      <c r="H31" s="232">
        <f t="shared" si="4"/>
        <v>1.4043478260869566</v>
      </c>
      <c r="I31" s="153">
        <f t="shared" si="0"/>
        <v>0.6439628482972136</v>
      </c>
      <c r="J31" s="42">
        <f t="shared" si="1"/>
        <v>-115</v>
      </c>
      <c r="K31" s="43">
        <f t="shared" si="2"/>
        <v>0.8</v>
      </c>
      <c r="L31" s="42">
        <f t="shared" si="3"/>
        <v>-50</v>
      </c>
      <c r="M31" s="356"/>
      <c r="Q31" s="62"/>
    </row>
    <row r="32" spans="1:17" ht="12.75">
      <c r="A32" s="156" t="s">
        <v>72</v>
      </c>
      <c r="B32" s="294">
        <f>SUM('[2]december 6'!$B$23+'[2]december 6'!$B$24)</f>
        <v>339</v>
      </c>
      <c r="C32" s="124">
        <v>300</v>
      </c>
      <c r="D32" s="338">
        <v>290</v>
      </c>
      <c r="E32" s="310">
        <f t="shared" si="5"/>
        <v>1.13</v>
      </c>
      <c r="F32" s="231">
        <v>331</v>
      </c>
      <c r="G32" s="238">
        <v>370</v>
      </c>
      <c r="H32" s="232">
        <f t="shared" si="4"/>
        <v>0.8945945945945946</v>
      </c>
      <c r="I32" s="153">
        <f t="shared" si="0"/>
        <v>1.0241691842900302</v>
      </c>
      <c r="J32" s="42">
        <f t="shared" si="1"/>
        <v>8</v>
      </c>
      <c r="K32" s="43">
        <f t="shared" si="2"/>
        <v>0.9666666666666667</v>
      </c>
      <c r="L32" s="42">
        <f t="shared" si="3"/>
        <v>-10</v>
      </c>
      <c r="M32" s="356"/>
      <c r="Q32" s="62"/>
    </row>
    <row r="33" spans="1:17" ht="4.5" customHeight="1">
      <c r="A33" s="156"/>
      <c r="B33" s="294"/>
      <c r="C33" s="124"/>
      <c r="D33" s="338"/>
      <c r="E33" s="310"/>
      <c r="F33" s="231"/>
      <c r="G33" s="238"/>
      <c r="H33" s="232"/>
      <c r="I33" s="153"/>
      <c r="J33" s="42"/>
      <c r="L33" s="42">
        <f t="shared" si="3"/>
        <v>0</v>
      </c>
      <c r="M33" s="356"/>
      <c r="Q33" s="62"/>
    </row>
    <row r="34" spans="1:17" ht="12.75">
      <c r="A34" s="156" t="s">
        <v>79</v>
      </c>
      <c r="B34" s="294">
        <f>SUM('[2]december 6'!$B$13)</f>
        <v>3668</v>
      </c>
      <c r="C34" s="124">
        <v>3800</v>
      </c>
      <c r="D34" s="338">
        <v>3500</v>
      </c>
      <c r="E34" s="310">
        <f t="shared" si="5"/>
        <v>0.9652631578947368</v>
      </c>
      <c r="F34" s="231">
        <v>4378</v>
      </c>
      <c r="G34" s="238">
        <v>4900</v>
      </c>
      <c r="H34" s="232">
        <f t="shared" si="4"/>
        <v>0.8934693877551021</v>
      </c>
      <c r="I34" s="153">
        <f t="shared" si="0"/>
        <v>0.8378254910918228</v>
      </c>
      <c r="J34" s="42">
        <f t="shared" si="1"/>
        <v>-710</v>
      </c>
      <c r="K34" s="43">
        <f t="shared" si="2"/>
        <v>0.9210526315789473</v>
      </c>
      <c r="L34" s="42">
        <f t="shared" si="3"/>
        <v>-300</v>
      </c>
      <c r="M34" s="356"/>
      <c r="Q34" s="62"/>
    </row>
    <row r="35" spans="1:17" ht="12.75">
      <c r="A35" s="156" t="s">
        <v>74</v>
      </c>
      <c r="B35" s="294">
        <f>SUM('[2]december 6'!$B$12+'[2]december 6'!$B$16)</f>
        <v>12577</v>
      </c>
      <c r="C35" s="124">
        <v>12670</v>
      </c>
      <c r="D35" s="338">
        <v>12700</v>
      </c>
      <c r="E35" s="310">
        <f t="shared" si="5"/>
        <v>0.9926598263614839</v>
      </c>
      <c r="F35" s="231">
        <v>10395</v>
      </c>
      <c r="G35" s="238">
        <v>10320</v>
      </c>
      <c r="H35" s="232">
        <f t="shared" si="4"/>
        <v>1.007267441860465</v>
      </c>
      <c r="I35" s="153">
        <f t="shared" si="0"/>
        <v>1.2099086099086098</v>
      </c>
      <c r="J35" s="42">
        <f t="shared" si="1"/>
        <v>2182</v>
      </c>
      <c r="K35" s="43">
        <f t="shared" si="2"/>
        <v>1.0023677979479084</v>
      </c>
      <c r="L35" s="42">
        <f t="shared" si="3"/>
        <v>30</v>
      </c>
      <c r="M35" s="356"/>
      <c r="Q35" s="62"/>
    </row>
    <row r="36" spans="1:17" ht="12.75">
      <c r="A36" s="156" t="s">
        <v>127</v>
      </c>
      <c r="B36" s="294">
        <f>SUM('[2]december 6'!$B$17+'[2]december 6'!$B$20+'[2]december 6'!$B$31+'[2]december 6'!$B$32)</f>
        <v>1065</v>
      </c>
      <c r="C36" s="124">
        <v>1200</v>
      </c>
      <c r="D36" s="338">
        <v>1000</v>
      </c>
      <c r="E36" s="310">
        <f t="shared" si="5"/>
        <v>0.8875</v>
      </c>
      <c r="F36" s="231">
        <v>1355</v>
      </c>
      <c r="G36" s="238">
        <v>520</v>
      </c>
      <c r="H36" s="232">
        <f t="shared" si="4"/>
        <v>2.605769230769231</v>
      </c>
      <c r="I36" s="153">
        <f t="shared" si="0"/>
        <v>0.7859778597785978</v>
      </c>
      <c r="J36" s="42">
        <f t="shared" si="1"/>
        <v>-290</v>
      </c>
      <c r="K36" s="43">
        <f t="shared" si="2"/>
        <v>0.8333333333333334</v>
      </c>
      <c r="L36" s="42">
        <f t="shared" si="3"/>
        <v>-200</v>
      </c>
      <c r="M36" s="356"/>
      <c r="N36" s="67"/>
      <c r="O36" s="68"/>
      <c r="P36" s="63"/>
      <c r="Q36" s="62"/>
    </row>
    <row r="37" spans="1:17" ht="4.5" customHeight="1">
      <c r="A37" s="156"/>
      <c r="B37" s="294"/>
      <c r="C37" s="124"/>
      <c r="D37" s="338"/>
      <c r="E37" s="310"/>
      <c r="F37" s="231"/>
      <c r="G37" s="238"/>
      <c r="H37" s="232"/>
      <c r="I37" s="153"/>
      <c r="J37" s="42"/>
      <c r="L37" s="42">
        <f t="shared" si="3"/>
        <v>0</v>
      </c>
      <c r="M37" s="356"/>
      <c r="N37" s="67"/>
      <c r="O37" s="68"/>
      <c r="P37" s="63"/>
      <c r="Q37" s="62"/>
    </row>
    <row r="38" spans="1:17" ht="12.75">
      <c r="A38" s="156" t="s">
        <v>29</v>
      </c>
      <c r="B38" s="294">
        <v>7024</v>
      </c>
      <c r="C38" s="124">
        <v>3675</v>
      </c>
      <c r="D38" s="338">
        <v>6170</v>
      </c>
      <c r="E38" s="310">
        <f t="shared" si="5"/>
        <v>1.9112925170068027</v>
      </c>
      <c r="F38" s="231">
        <v>5719</v>
      </c>
      <c r="G38" s="238">
        <v>2860</v>
      </c>
      <c r="H38" s="232">
        <f t="shared" si="4"/>
        <v>1.9996503496503497</v>
      </c>
      <c r="I38" s="153"/>
      <c r="J38" s="42">
        <f t="shared" si="1"/>
        <v>1305</v>
      </c>
      <c r="K38" s="43">
        <f t="shared" si="2"/>
        <v>1.6789115646258503</v>
      </c>
      <c r="L38" s="42">
        <f t="shared" si="3"/>
        <v>2495</v>
      </c>
      <c r="M38" s="356"/>
      <c r="N38" s="67"/>
      <c r="O38" s="68"/>
      <c r="P38" s="63"/>
      <c r="Q38" s="62"/>
    </row>
    <row r="39" spans="1:14" ht="12.75">
      <c r="A39" s="156" t="s">
        <v>30</v>
      </c>
      <c r="B39" s="294">
        <v>338</v>
      </c>
      <c r="C39" s="124">
        <v>265</v>
      </c>
      <c r="D39" s="338">
        <v>290</v>
      </c>
      <c r="E39" s="310">
        <f t="shared" si="5"/>
        <v>1.2754716981132075</v>
      </c>
      <c r="F39" s="231">
        <v>300</v>
      </c>
      <c r="G39" s="238">
        <v>150</v>
      </c>
      <c r="H39" s="232">
        <f t="shared" si="4"/>
        <v>2</v>
      </c>
      <c r="I39" s="153"/>
      <c r="J39" s="42">
        <f t="shared" si="1"/>
        <v>38</v>
      </c>
      <c r="K39" s="43">
        <f t="shared" si="2"/>
        <v>1.0943396226415094</v>
      </c>
      <c r="L39" s="42">
        <f t="shared" si="3"/>
        <v>25</v>
      </c>
      <c r="M39" s="356"/>
      <c r="N39" s="67"/>
    </row>
    <row r="40" spans="1:14" ht="12.75">
      <c r="A40" s="156" t="s">
        <v>55</v>
      </c>
      <c r="B40" s="294">
        <f>SUM('[2]december 6'!$B$14)</f>
        <v>4177</v>
      </c>
      <c r="C40" s="124">
        <v>1400</v>
      </c>
      <c r="D40" s="338">
        <v>3850</v>
      </c>
      <c r="E40" s="310">
        <f t="shared" si="5"/>
        <v>2.9835714285714285</v>
      </c>
      <c r="F40" s="231">
        <v>1024</v>
      </c>
      <c r="G40" s="238">
        <v>1650</v>
      </c>
      <c r="H40" s="232">
        <f t="shared" si="4"/>
        <v>0.6206060606060606</v>
      </c>
      <c r="I40" s="153">
        <f t="shared" si="0"/>
        <v>4.0791015625</v>
      </c>
      <c r="J40" s="42">
        <f t="shared" si="1"/>
        <v>3153</v>
      </c>
      <c r="K40" s="43">
        <f t="shared" si="2"/>
        <v>2.75</v>
      </c>
      <c r="L40" s="42">
        <f t="shared" si="3"/>
        <v>2450</v>
      </c>
      <c r="M40" s="356"/>
      <c r="N40" s="67"/>
    </row>
    <row r="41" spans="1:14" ht="12.75">
      <c r="A41" s="156" t="s">
        <v>126</v>
      </c>
      <c r="B41" s="294">
        <f>SUM('[2]december 6'!$B$15+'[2]december 6'!$B$18+'[2]december 6'!$B$19)</f>
        <v>667</v>
      </c>
      <c r="C41" s="124">
        <v>780</v>
      </c>
      <c r="D41" s="338">
        <v>550</v>
      </c>
      <c r="E41" s="310">
        <f t="shared" si="5"/>
        <v>0.8551282051282051</v>
      </c>
      <c r="F41" s="231">
        <v>825</v>
      </c>
      <c r="G41" s="238">
        <v>1180</v>
      </c>
      <c r="H41" s="232">
        <f t="shared" si="4"/>
        <v>0.6991525423728814</v>
      </c>
      <c r="I41" s="153">
        <f t="shared" si="0"/>
        <v>0.8084848484848485</v>
      </c>
      <c r="J41" s="42">
        <f t="shared" si="1"/>
        <v>-158</v>
      </c>
      <c r="K41" s="43">
        <f t="shared" si="2"/>
        <v>0.7051282051282052</v>
      </c>
      <c r="L41" s="42">
        <f t="shared" si="3"/>
        <v>-230</v>
      </c>
      <c r="M41" s="356"/>
      <c r="N41" s="67"/>
    </row>
    <row r="42" spans="1:13" ht="4.5" customHeight="1">
      <c r="A42" s="156"/>
      <c r="B42" s="294"/>
      <c r="C42" s="124"/>
      <c r="D42" s="338"/>
      <c r="E42" s="310"/>
      <c r="F42" s="231"/>
      <c r="G42" s="238"/>
      <c r="H42" s="232"/>
      <c r="I42" s="153"/>
      <c r="J42" s="42"/>
      <c r="L42" s="42">
        <f t="shared" si="3"/>
        <v>0</v>
      </c>
      <c r="M42" s="356"/>
    </row>
    <row r="43" spans="1:14" s="84" customFormat="1" ht="12.75">
      <c r="A43" s="157" t="s">
        <v>75</v>
      </c>
      <c r="B43" s="320">
        <f>SUM('[2]december 6'!$B$36)+296+33</f>
        <v>-3332</v>
      </c>
      <c r="C43" s="321">
        <v>-2990</v>
      </c>
      <c r="D43" s="339">
        <v>-3440</v>
      </c>
      <c r="E43" s="322">
        <f t="shared" si="5"/>
        <v>1.11438127090301</v>
      </c>
      <c r="F43" s="323">
        <v>-3000</v>
      </c>
      <c r="G43" s="324">
        <v>-2790</v>
      </c>
      <c r="H43" s="318">
        <f t="shared" si="4"/>
        <v>1.075268817204301</v>
      </c>
      <c r="I43" s="319">
        <f t="shared" si="0"/>
        <v>1.1106666666666667</v>
      </c>
      <c r="J43" s="81">
        <f t="shared" si="1"/>
        <v>-332</v>
      </c>
      <c r="K43" s="82">
        <f t="shared" si="2"/>
        <v>1.1505016722408026</v>
      </c>
      <c r="L43" s="42">
        <f t="shared" si="3"/>
        <v>-450</v>
      </c>
      <c r="M43" s="356"/>
      <c r="N43" s="83"/>
    </row>
    <row r="44" spans="1:14" ht="12.75">
      <c r="A44" s="154" t="s">
        <v>76</v>
      </c>
      <c r="B44" s="295">
        <f>SUM(B28:B43)</f>
        <v>30878</v>
      </c>
      <c r="C44" s="302">
        <f>SUM(C28:C43)</f>
        <v>25510</v>
      </c>
      <c r="D44" s="333">
        <f>SUM(D28:D43)</f>
        <v>29040</v>
      </c>
      <c r="E44" s="311">
        <f t="shared" si="5"/>
        <v>1.2104272834182674</v>
      </c>
      <c r="F44" s="235">
        <f>SUM(F28:F43)</f>
        <v>24930</v>
      </c>
      <c r="G44" s="235">
        <f>SUM(G28:G43)</f>
        <v>22750</v>
      </c>
      <c r="H44" s="234">
        <f>+F44/G44</f>
        <v>1.0958241758241758</v>
      </c>
      <c r="I44" s="153">
        <f t="shared" si="0"/>
        <v>1.2385880465302848</v>
      </c>
      <c r="J44" s="42">
        <f t="shared" si="1"/>
        <v>5948</v>
      </c>
      <c r="K44" s="43">
        <f t="shared" si="2"/>
        <v>1.1383771070168562</v>
      </c>
      <c r="L44" s="42">
        <f t="shared" si="3"/>
        <v>3530</v>
      </c>
      <c r="M44" s="356"/>
      <c r="N44" s="64"/>
    </row>
    <row r="45" spans="1:13" ht="6.75" customHeight="1">
      <c r="A45" s="146"/>
      <c r="B45" s="294"/>
      <c r="C45" s="124"/>
      <c r="D45" s="334"/>
      <c r="E45" s="310"/>
      <c r="F45" s="231"/>
      <c r="G45" s="231"/>
      <c r="H45" s="232"/>
      <c r="I45" s="153"/>
      <c r="J45" s="42">
        <f t="shared" si="1"/>
        <v>0</v>
      </c>
      <c r="K45" s="43" t="e">
        <f t="shared" si="2"/>
        <v>#DIV/0!</v>
      </c>
      <c r="L45" s="42">
        <f t="shared" si="3"/>
        <v>0</v>
      </c>
      <c r="M45" s="356"/>
    </row>
    <row r="46" spans="1:13" ht="12.75">
      <c r="A46" s="150" t="s">
        <v>31</v>
      </c>
      <c r="B46" s="294"/>
      <c r="C46" s="124"/>
      <c r="D46" s="335"/>
      <c r="E46" s="310"/>
      <c r="F46" s="231"/>
      <c r="G46" s="231"/>
      <c r="H46" s="232"/>
      <c r="I46" s="153"/>
      <c r="J46" s="42">
        <f t="shared" si="1"/>
        <v>0</v>
      </c>
      <c r="K46" s="43" t="e">
        <f t="shared" si="2"/>
        <v>#DIV/0!</v>
      </c>
      <c r="L46" s="42">
        <f t="shared" si="3"/>
        <v>0</v>
      </c>
      <c r="M46" s="356"/>
    </row>
    <row r="47" spans="1:13" ht="12.75">
      <c r="A47" s="146" t="s">
        <v>32</v>
      </c>
      <c r="B47" s="294">
        <f>'[2]december 6'!$B$56+'[2]december 6'!$B$57+28</f>
        <v>164</v>
      </c>
      <c r="C47" s="303">
        <v>250</v>
      </c>
      <c r="D47" s="334">
        <v>230</v>
      </c>
      <c r="E47" s="310">
        <f>B47/C47</f>
        <v>0.656</v>
      </c>
      <c r="F47" s="231">
        <v>200</v>
      </c>
      <c r="G47" s="239">
        <v>150</v>
      </c>
      <c r="H47" s="232">
        <f>+F47/G47</f>
        <v>1.3333333333333333</v>
      </c>
      <c r="I47" s="153"/>
      <c r="J47" s="42">
        <f t="shared" si="1"/>
        <v>-36</v>
      </c>
      <c r="K47" s="43">
        <f t="shared" si="2"/>
        <v>0.92</v>
      </c>
      <c r="L47" s="42">
        <f t="shared" si="3"/>
        <v>-20</v>
      </c>
      <c r="M47" s="356"/>
    </row>
    <row r="48" spans="1:13" ht="12.75">
      <c r="A48" s="146" t="s">
        <v>6</v>
      </c>
      <c r="B48" s="313">
        <f>SUM('[2]december 6'!$B$49+'[2]december 6'!$B$53+'[2]december 6'!$B$54)</f>
        <v>73</v>
      </c>
      <c r="C48" s="325">
        <v>20</v>
      </c>
      <c r="D48" s="336">
        <v>20</v>
      </c>
      <c r="E48" s="315">
        <f>B48/C48</f>
        <v>3.65</v>
      </c>
      <c r="F48" s="316">
        <v>13</v>
      </c>
      <c r="G48" s="317">
        <v>0</v>
      </c>
      <c r="H48" s="318"/>
      <c r="I48" s="319">
        <f t="shared" si="0"/>
        <v>5.615384615384615</v>
      </c>
      <c r="J48" s="42">
        <f t="shared" si="1"/>
        <v>60</v>
      </c>
      <c r="K48" s="43">
        <f t="shared" si="2"/>
        <v>1</v>
      </c>
      <c r="L48" s="42">
        <f t="shared" si="3"/>
        <v>0</v>
      </c>
      <c r="M48" s="356"/>
    </row>
    <row r="49" spans="1:13" ht="12.75">
      <c r="A49" s="154" t="s">
        <v>77</v>
      </c>
      <c r="B49" s="295">
        <f>SUM(B47:B48)</f>
        <v>237</v>
      </c>
      <c r="C49" s="120">
        <f>SUM(C47:C48)</f>
        <v>270</v>
      </c>
      <c r="D49" s="333">
        <f>SUM(D47:D48)</f>
        <v>250</v>
      </c>
      <c r="E49" s="311">
        <f>B49/C49</f>
        <v>0.8777777777777778</v>
      </c>
      <c r="F49" s="235">
        <f>SUM(F47:F48)</f>
        <v>213</v>
      </c>
      <c r="G49" s="235">
        <f>SUM(G47:G48)</f>
        <v>150</v>
      </c>
      <c r="H49" s="234">
        <f>+F49/G49</f>
        <v>1.42</v>
      </c>
      <c r="I49" s="153">
        <f t="shared" si="0"/>
        <v>1.1126760563380282</v>
      </c>
      <c r="J49" s="42">
        <f t="shared" si="1"/>
        <v>24</v>
      </c>
      <c r="K49" s="43">
        <f t="shared" si="2"/>
        <v>0.9259259259259259</v>
      </c>
      <c r="L49" s="42">
        <f t="shared" si="3"/>
        <v>-20</v>
      </c>
      <c r="M49" s="356"/>
    </row>
    <row r="50" spans="1:13" ht="12.75">
      <c r="A50" s="146"/>
      <c r="B50" s="294"/>
      <c r="C50" s="124"/>
      <c r="D50" s="334"/>
      <c r="E50" s="310"/>
      <c r="F50" s="231"/>
      <c r="G50" s="231"/>
      <c r="H50" s="232"/>
      <c r="I50" s="153"/>
      <c r="J50" s="42">
        <f t="shared" si="1"/>
        <v>0</v>
      </c>
      <c r="K50" s="43" t="e">
        <f t="shared" si="2"/>
        <v>#DIV/0!</v>
      </c>
      <c r="L50" s="42">
        <f t="shared" si="3"/>
        <v>0</v>
      </c>
      <c r="M50" s="356"/>
    </row>
    <row r="51" spans="1:14" ht="12.75">
      <c r="A51" s="158" t="s">
        <v>7</v>
      </c>
      <c r="B51" s="297">
        <f>+B13+B19+B24+B44+B49</f>
        <v>44133</v>
      </c>
      <c r="C51" s="304">
        <f>SUM(C13+C19+C24+C44+C49)</f>
        <v>38940</v>
      </c>
      <c r="D51" s="340">
        <f>+D13+D19+D24+D44+D49</f>
        <v>42430</v>
      </c>
      <c r="E51" s="312">
        <f>B51/C51</f>
        <v>1.1333590138674885</v>
      </c>
      <c r="F51" s="236">
        <f>F13+F19+F24+F44+F49</f>
        <v>38154</v>
      </c>
      <c r="G51" s="236">
        <f>G13+G19+G24+G44+G49</f>
        <v>36020</v>
      </c>
      <c r="H51" s="237">
        <f>+F51/G51</f>
        <v>1.0592448639644643</v>
      </c>
      <c r="I51" s="159">
        <f t="shared" si="0"/>
        <v>1.1567070294071395</v>
      </c>
      <c r="J51" s="42">
        <f>B51-F51</f>
        <v>5979</v>
      </c>
      <c r="K51" s="43">
        <f t="shared" si="2"/>
        <v>1.0896250642013354</v>
      </c>
      <c r="L51" s="42">
        <f t="shared" si="3"/>
        <v>3490</v>
      </c>
      <c r="M51" s="356"/>
      <c r="N51" s="64"/>
    </row>
    <row r="52" spans="1:13" ht="12.75">
      <c r="A52" s="160"/>
      <c r="B52" s="161"/>
      <c r="C52" s="161"/>
      <c r="D52" s="161"/>
      <c r="E52" s="146"/>
      <c r="F52" s="151"/>
      <c r="G52" s="151"/>
      <c r="H52" s="162"/>
      <c r="I52" s="146"/>
      <c r="M52" s="356"/>
    </row>
    <row r="53" spans="1:13" ht="12.75">
      <c r="A53" s="163"/>
      <c r="B53" s="163"/>
      <c r="C53" s="163"/>
      <c r="D53" s="164"/>
      <c r="E53" s="165"/>
      <c r="F53" s="151"/>
      <c r="G53" s="164"/>
      <c r="H53" s="166"/>
      <c r="I53" s="121"/>
      <c r="M53" s="356"/>
    </row>
    <row r="54" spans="1:14" ht="12.75">
      <c r="A54" s="167" t="s">
        <v>33</v>
      </c>
      <c r="B54" s="168" t="s">
        <v>34</v>
      </c>
      <c r="C54" s="169" t="s">
        <v>35</v>
      </c>
      <c r="D54" s="168" t="s">
        <v>36</v>
      </c>
      <c r="E54" s="169" t="s">
        <v>35</v>
      </c>
      <c r="F54" s="151"/>
      <c r="G54" s="151"/>
      <c r="H54" s="162"/>
      <c r="I54" s="146"/>
      <c r="K54" s="65"/>
      <c r="L54" s="54"/>
      <c r="M54" s="356"/>
      <c r="N54" s="38"/>
    </row>
    <row r="55" spans="1:14" ht="12.75">
      <c r="A55" s="353">
        <v>35063</v>
      </c>
      <c r="B55" s="342">
        <v>12026</v>
      </c>
      <c r="C55" s="342">
        <v>11086</v>
      </c>
      <c r="D55" s="348">
        <v>740</v>
      </c>
      <c r="E55" s="355">
        <v>1915</v>
      </c>
      <c r="F55" s="151"/>
      <c r="G55" s="151"/>
      <c r="H55" s="162"/>
      <c r="I55" s="146"/>
      <c r="K55" s="65"/>
      <c r="L55" s="54"/>
      <c r="M55" s="356"/>
      <c r="N55" s="38"/>
    </row>
    <row r="56" spans="1:14" ht="12.75">
      <c r="A56" s="353">
        <v>35429</v>
      </c>
      <c r="B56" s="342">
        <v>9115</v>
      </c>
      <c r="C56" s="342">
        <v>11062</v>
      </c>
      <c r="D56" s="343">
        <v>651</v>
      </c>
      <c r="E56" s="344"/>
      <c r="F56" s="151"/>
      <c r="G56" s="151"/>
      <c r="H56" s="151"/>
      <c r="I56" s="146"/>
      <c r="K56" s="65"/>
      <c r="L56" s="54"/>
      <c r="M56" s="356"/>
      <c r="N56" s="38"/>
    </row>
    <row r="57" spans="1:14" ht="12">
      <c r="A57" s="353">
        <v>35794</v>
      </c>
      <c r="B57" s="342">
        <v>7600</v>
      </c>
      <c r="C57" s="342">
        <v>10375</v>
      </c>
      <c r="D57" s="343">
        <v>525</v>
      </c>
      <c r="E57" s="344"/>
      <c r="F57" s="151"/>
      <c r="G57" s="151"/>
      <c r="H57" s="171"/>
      <c r="I57" s="151"/>
      <c r="K57" s="65"/>
      <c r="L57" s="54"/>
      <c r="M57" s="356"/>
      <c r="N57" s="38"/>
    </row>
    <row r="58" spans="1:13" ht="12.75" customHeight="1">
      <c r="A58" s="353">
        <v>36159</v>
      </c>
      <c r="B58" s="345">
        <v>4081</v>
      </c>
      <c r="C58" s="345">
        <v>9650</v>
      </c>
      <c r="D58" s="349">
        <v>247</v>
      </c>
      <c r="E58" s="350"/>
      <c r="F58" s="151"/>
      <c r="G58" s="151"/>
      <c r="H58" s="172"/>
      <c r="I58" s="173"/>
      <c r="M58" s="356"/>
    </row>
    <row r="59" spans="1:14" ht="12">
      <c r="A59" s="353">
        <v>36524</v>
      </c>
      <c r="B59" s="342">
        <v>5078</v>
      </c>
      <c r="C59" s="351">
        <v>9197</v>
      </c>
      <c r="D59" s="343">
        <v>295</v>
      </c>
      <c r="E59" s="344"/>
      <c r="F59" s="124"/>
      <c r="G59" s="151"/>
      <c r="H59" s="171"/>
      <c r="I59" s="151"/>
      <c r="K59" s="65"/>
      <c r="L59" s="54"/>
      <c r="M59" s="356"/>
      <c r="N59" s="38"/>
    </row>
    <row r="60" spans="1:14" ht="12" hidden="1">
      <c r="A60" s="353">
        <v>36768</v>
      </c>
      <c r="B60" s="342">
        <v>5217</v>
      </c>
      <c r="C60" s="351">
        <v>8908</v>
      </c>
      <c r="D60" s="343">
        <v>264</v>
      </c>
      <c r="E60" s="344"/>
      <c r="F60" s="151"/>
      <c r="G60" s="151"/>
      <c r="H60" s="171"/>
      <c r="I60" s="151"/>
      <c r="K60" s="65"/>
      <c r="L60" s="54"/>
      <c r="M60" s="356"/>
      <c r="N60" s="38"/>
    </row>
    <row r="61" spans="1:14" ht="12" hidden="1">
      <c r="A61" s="353">
        <v>36798</v>
      </c>
      <c r="B61" s="342">
        <v>5323</v>
      </c>
      <c r="C61" s="351">
        <v>8911</v>
      </c>
      <c r="D61" s="343">
        <v>269</v>
      </c>
      <c r="E61" s="344"/>
      <c r="F61" s="151"/>
      <c r="G61" s="151"/>
      <c r="H61" s="171"/>
      <c r="I61" s="151"/>
      <c r="K61" s="65"/>
      <c r="L61" s="54"/>
      <c r="M61" s="356"/>
      <c r="N61" s="38"/>
    </row>
    <row r="62" spans="1:14" ht="12" hidden="1">
      <c r="A62" s="353">
        <v>36829</v>
      </c>
      <c r="B62" s="342">
        <v>5331</v>
      </c>
      <c r="C62" s="351">
        <v>8932</v>
      </c>
      <c r="D62" s="343">
        <v>269</v>
      </c>
      <c r="E62" s="344"/>
      <c r="F62" s="151"/>
      <c r="G62" s="151"/>
      <c r="H62" s="171"/>
      <c r="I62" s="151"/>
      <c r="K62" s="65"/>
      <c r="L62" s="54"/>
      <c r="M62" s="356"/>
      <c r="N62" s="38"/>
    </row>
    <row r="63" spans="1:14" ht="12" hidden="1">
      <c r="A63" s="353">
        <v>36859</v>
      </c>
      <c r="B63" s="342">
        <v>5595</v>
      </c>
      <c r="C63" s="351">
        <v>8909</v>
      </c>
      <c r="D63" s="343">
        <v>282</v>
      </c>
      <c r="E63" s="344"/>
      <c r="F63" s="151"/>
      <c r="G63" s="151"/>
      <c r="H63" s="171"/>
      <c r="I63" s="151"/>
      <c r="K63" s="65"/>
      <c r="L63" s="54"/>
      <c r="M63" s="356"/>
      <c r="N63" s="38"/>
    </row>
    <row r="64" spans="1:14" ht="12">
      <c r="A64" s="353">
        <v>36890</v>
      </c>
      <c r="B64" s="342">
        <v>5719</v>
      </c>
      <c r="C64" s="351">
        <v>8872</v>
      </c>
      <c r="D64" s="343">
        <v>300</v>
      </c>
      <c r="E64" s="344"/>
      <c r="F64" s="151"/>
      <c r="G64" s="151"/>
      <c r="H64" s="171"/>
      <c r="I64" s="151"/>
      <c r="K64" s="65"/>
      <c r="L64" s="54"/>
      <c r="M64" s="356"/>
      <c r="N64" s="38"/>
    </row>
    <row r="65" spans="1:14" ht="12" hidden="1">
      <c r="A65" s="353">
        <v>36921</v>
      </c>
      <c r="B65" s="342">
        <v>5489</v>
      </c>
      <c r="C65" s="342">
        <v>8837</v>
      </c>
      <c r="D65" s="343">
        <v>274</v>
      </c>
      <c r="E65" s="344"/>
      <c r="F65" s="151"/>
      <c r="G65" s="151"/>
      <c r="H65" s="171"/>
      <c r="I65" s="151"/>
      <c r="K65" s="65"/>
      <c r="L65" s="54"/>
      <c r="M65" s="356"/>
      <c r="N65" s="38"/>
    </row>
    <row r="66" spans="1:14" ht="12" hidden="1">
      <c r="A66" s="353">
        <v>36949</v>
      </c>
      <c r="B66" s="342">
        <v>5676</v>
      </c>
      <c r="C66" s="342">
        <v>8776</v>
      </c>
      <c r="D66" s="343">
        <v>282</v>
      </c>
      <c r="E66" s="344"/>
      <c r="F66" s="151"/>
      <c r="G66" s="151"/>
      <c r="H66" s="171"/>
      <c r="I66" s="151"/>
      <c r="K66" s="65"/>
      <c r="L66" s="54"/>
      <c r="M66" s="356"/>
      <c r="N66" s="38"/>
    </row>
    <row r="67" spans="1:14" ht="12" hidden="1">
      <c r="A67" s="353">
        <v>36980</v>
      </c>
      <c r="B67" s="342">
        <v>5670</v>
      </c>
      <c r="C67" s="342">
        <v>8729</v>
      </c>
      <c r="D67" s="343">
        <v>282</v>
      </c>
      <c r="E67" s="344"/>
      <c r="F67" s="151"/>
      <c r="G67" s="151"/>
      <c r="H67" s="171"/>
      <c r="I67" s="151"/>
      <c r="K67" s="65"/>
      <c r="L67" s="54"/>
      <c r="M67" s="356"/>
      <c r="N67" s="38"/>
    </row>
    <row r="68" spans="1:14" ht="12" hidden="1">
      <c r="A68" s="353">
        <v>37010</v>
      </c>
      <c r="B68" s="342">
        <v>5628</v>
      </c>
      <c r="C68" s="342">
        <v>8683</v>
      </c>
      <c r="D68" s="343">
        <v>276</v>
      </c>
      <c r="E68" s="344"/>
      <c r="F68" s="151"/>
      <c r="G68" s="151"/>
      <c r="H68" s="171"/>
      <c r="I68" s="151"/>
      <c r="K68" s="65"/>
      <c r="L68" s="54"/>
      <c r="M68" s="356"/>
      <c r="N68" s="38"/>
    </row>
    <row r="69" spans="1:14" ht="12" hidden="1">
      <c r="A69" s="353">
        <v>37041</v>
      </c>
      <c r="B69" s="342">
        <v>5921</v>
      </c>
      <c r="C69" s="342">
        <v>8664</v>
      </c>
      <c r="D69" s="343">
        <v>289</v>
      </c>
      <c r="E69" s="344"/>
      <c r="F69" s="151"/>
      <c r="G69" s="151"/>
      <c r="H69" s="171"/>
      <c r="I69" s="151"/>
      <c r="K69" s="65"/>
      <c r="L69" s="54"/>
      <c r="M69" s="356"/>
      <c r="N69" s="38"/>
    </row>
    <row r="70" spans="1:14" ht="12" hidden="1">
      <c r="A70" s="353">
        <v>37071</v>
      </c>
      <c r="B70" s="342">
        <v>6077</v>
      </c>
      <c r="C70" s="342">
        <v>8643</v>
      </c>
      <c r="D70" s="343">
        <v>290</v>
      </c>
      <c r="E70" s="344"/>
      <c r="F70" s="151"/>
      <c r="G70" s="151"/>
      <c r="H70" s="171"/>
      <c r="I70" s="151"/>
      <c r="K70" s="65"/>
      <c r="L70" s="54"/>
      <c r="M70" s="356"/>
      <c r="N70" s="38"/>
    </row>
    <row r="71" spans="1:13" ht="12" hidden="1">
      <c r="A71" s="353">
        <v>37102</v>
      </c>
      <c r="B71" s="345">
        <v>6338</v>
      </c>
      <c r="C71" s="345">
        <v>8601</v>
      </c>
      <c r="D71" s="346" t="s">
        <v>138</v>
      </c>
      <c r="E71" s="347"/>
      <c r="F71" s="151"/>
      <c r="G71" s="151"/>
      <c r="H71" s="174"/>
      <c r="I71" s="146"/>
      <c r="M71" s="356"/>
    </row>
    <row r="72" spans="1:14" ht="12" hidden="1">
      <c r="A72" s="353">
        <v>37133</v>
      </c>
      <c r="B72" s="342">
        <v>6173</v>
      </c>
      <c r="C72" s="342">
        <v>8551</v>
      </c>
      <c r="D72" s="343">
        <v>291</v>
      </c>
      <c r="E72" s="344"/>
      <c r="F72" s="151"/>
      <c r="G72" s="151"/>
      <c r="H72" s="171"/>
      <c r="I72" s="151"/>
      <c r="K72" s="65"/>
      <c r="L72" s="54"/>
      <c r="M72" s="356"/>
      <c r="N72" s="38"/>
    </row>
    <row r="73" spans="1:14" ht="12" hidden="1">
      <c r="A73" s="353">
        <v>37163</v>
      </c>
      <c r="B73" s="49">
        <v>6480</v>
      </c>
      <c r="C73" s="49">
        <v>8497</v>
      </c>
      <c r="D73" s="352">
        <v>304</v>
      </c>
      <c r="E73" s="344"/>
      <c r="F73" s="151"/>
      <c r="G73" s="151"/>
      <c r="H73" s="171"/>
      <c r="I73" s="151"/>
      <c r="K73" s="65"/>
      <c r="L73" s="54"/>
      <c r="M73" s="356"/>
      <c r="N73" s="38"/>
    </row>
    <row r="74" spans="1:14" ht="12" hidden="1">
      <c r="A74" s="353">
        <v>37194</v>
      </c>
      <c r="B74" s="49">
        <v>6343</v>
      </c>
      <c r="C74" s="49">
        <v>8454</v>
      </c>
      <c r="D74" s="352">
        <v>296</v>
      </c>
      <c r="E74" s="344"/>
      <c r="F74" s="151"/>
      <c r="G74" s="151"/>
      <c r="H74" s="171"/>
      <c r="I74" s="151"/>
      <c r="K74" s="65"/>
      <c r="L74" s="54"/>
      <c r="M74" s="356"/>
      <c r="N74" s="38"/>
    </row>
    <row r="75" spans="1:13" ht="12" hidden="1">
      <c r="A75" s="357">
        <v>37224</v>
      </c>
      <c r="B75" s="122">
        <v>6567</v>
      </c>
      <c r="C75" s="122">
        <v>8410</v>
      </c>
      <c r="D75" s="124">
        <v>303</v>
      </c>
      <c r="E75" s="358"/>
      <c r="M75" s="356"/>
    </row>
    <row r="76" spans="1:14" s="48" customFormat="1" ht="12">
      <c r="A76" s="354">
        <v>37255</v>
      </c>
      <c r="B76" s="361">
        <v>7024</v>
      </c>
      <c r="C76" s="362">
        <v>338</v>
      </c>
      <c r="D76" s="361"/>
      <c r="E76" s="363"/>
      <c r="F76" s="49"/>
      <c r="G76" s="49"/>
      <c r="H76" s="359"/>
      <c r="K76" s="25"/>
      <c r="M76" s="360"/>
      <c r="N76" s="71"/>
    </row>
    <row r="77" spans="1:13" ht="16.5" customHeight="1">
      <c r="A77" s="121"/>
      <c r="B77" s="121"/>
      <c r="C77" s="121"/>
      <c r="D77" s="170"/>
      <c r="E77" s="170"/>
      <c r="F77" s="151"/>
      <c r="G77" s="151"/>
      <c r="H77" s="172"/>
      <c r="I77" s="173"/>
      <c r="M77" s="356"/>
    </row>
    <row r="78" spans="1:13" ht="12">
      <c r="A78" s="121"/>
      <c r="B78" s="121"/>
      <c r="C78" s="121"/>
      <c r="D78" s="163"/>
      <c r="E78" s="175"/>
      <c r="F78" s="122"/>
      <c r="G78" s="122"/>
      <c r="H78" s="174"/>
      <c r="I78" s="134"/>
      <c r="M78" s="356"/>
    </row>
    <row r="79" spans="1:13" ht="12">
      <c r="A79" s="163"/>
      <c r="B79" s="163"/>
      <c r="C79" s="163"/>
      <c r="D79" s="176"/>
      <c r="E79" s="177"/>
      <c r="F79" s="326"/>
      <c r="G79" s="155"/>
      <c r="H79" s="174"/>
      <c r="I79" s="146"/>
      <c r="M79" s="356"/>
    </row>
    <row r="80" spans="1:13" ht="12">
      <c r="A80" s="72"/>
      <c r="B80" s="69"/>
      <c r="C80" s="69"/>
      <c r="D80" s="69"/>
      <c r="E80" s="73"/>
      <c r="F80" s="70"/>
      <c r="G80" s="70"/>
      <c r="M80" s="356"/>
    </row>
    <row r="81" spans="6:13" ht="12">
      <c r="F81" s="51"/>
      <c r="G81" s="51"/>
      <c r="M81" s="356"/>
    </row>
    <row r="82" ht="12">
      <c r="M82" s="356"/>
    </row>
    <row r="83" spans="4:13" ht="12">
      <c r="D83" s="38"/>
      <c r="E83" s="54"/>
      <c r="H83" s="74"/>
      <c r="M83" s="356"/>
    </row>
    <row r="84" spans="4:13" ht="12">
      <c r="D84" s="38"/>
      <c r="E84" s="54"/>
      <c r="H84" s="74"/>
      <c r="M84" s="356"/>
    </row>
    <row r="85" spans="4:13" ht="12">
      <c r="D85" s="38"/>
      <c r="E85" s="54"/>
      <c r="H85" s="74"/>
      <c r="M85" s="356"/>
    </row>
    <row r="86" spans="4:13" ht="12">
      <c r="D86" s="38"/>
      <c r="E86" s="54"/>
      <c r="H86" s="74"/>
      <c r="M86" s="356"/>
    </row>
    <row r="87" spans="4:13" ht="12">
      <c r="D87" s="38"/>
      <c r="E87" s="54"/>
      <c r="H87" s="74"/>
      <c r="M87" s="356"/>
    </row>
    <row r="88" spans="4:13" ht="12">
      <c r="D88" s="38"/>
      <c r="E88" s="54"/>
      <c r="H88" s="74"/>
      <c r="M88" s="356"/>
    </row>
    <row r="89" spans="4:13" ht="12">
      <c r="D89" s="38"/>
      <c r="E89" s="54"/>
      <c r="H89" s="74"/>
      <c r="M89" s="356"/>
    </row>
    <row r="90" spans="4:13" ht="12">
      <c r="D90" s="38"/>
      <c r="E90" s="54"/>
      <c r="H90" s="74"/>
      <c r="M90" s="356"/>
    </row>
    <row r="91" spans="4:13" ht="12">
      <c r="D91" s="38"/>
      <c r="E91" s="54"/>
      <c r="H91" s="74"/>
      <c r="M91" s="356"/>
    </row>
    <row r="92" spans="4:13" ht="12">
      <c r="D92" s="38"/>
      <c r="E92" s="54"/>
      <c r="H92" s="74"/>
      <c r="M92" s="356"/>
    </row>
    <row r="93" spans="4:15" ht="12">
      <c r="D93" s="38"/>
      <c r="E93" s="54"/>
      <c r="H93" s="74"/>
      <c r="K93" s="25"/>
      <c r="L93" s="48"/>
      <c r="M93" s="356"/>
      <c r="N93" s="71"/>
      <c r="O93" s="63"/>
    </row>
    <row r="94" spans="4:15" ht="12">
      <c r="D94" s="38"/>
      <c r="E94" s="54"/>
      <c r="H94" s="74"/>
      <c r="K94" s="25"/>
      <c r="L94" s="48"/>
      <c r="M94" s="356"/>
      <c r="N94" s="71"/>
      <c r="O94" s="63"/>
    </row>
    <row r="95" spans="4:15" ht="12">
      <c r="D95" s="38"/>
      <c r="E95" s="54"/>
      <c r="H95" s="74"/>
      <c r="K95" s="33"/>
      <c r="L95" s="61"/>
      <c r="M95" s="356"/>
      <c r="N95" s="75"/>
      <c r="O95" s="63"/>
    </row>
    <row r="96" spans="4:15" ht="12">
      <c r="D96" s="38"/>
      <c r="E96" s="54"/>
      <c r="H96" s="74"/>
      <c r="K96" s="33"/>
      <c r="L96" s="61"/>
      <c r="M96" s="356"/>
      <c r="N96" s="50"/>
      <c r="O96" s="63"/>
    </row>
    <row r="97" spans="4:15" ht="12">
      <c r="D97" s="38"/>
      <c r="E97" s="54"/>
      <c r="H97" s="74"/>
      <c r="K97" s="25"/>
      <c r="L97" s="48"/>
      <c r="M97" s="356"/>
      <c r="N97" s="76"/>
      <c r="O97" s="63"/>
    </row>
    <row r="98" spans="4:15" ht="12">
      <c r="D98" s="38"/>
      <c r="E98" s="54"/>
      <c r="H98" s="74"/>
      <c r="K98" s="25"/>
      <c r="L98" s="49"/>
      <c r="M98" s="356"/>
      <c r="N98" s="77"/>
      <c r="O98" s="63"/>
    </row>
    <row r="99" spans="4:15" ht="12">
      <c r="D99" s="38"/>
      <c r="E99" s="54"/>
      <c r="H99" s="74"/>
      <c r="K99" s="25"/>
      <c r="L99" s="49"/>
      <c r="M99" s="356"/>
      <c r="N99" s="77"/>
      <c r="O99" s="63"/>
    </row>
    <row r="100" spans="4:15" ht="12">
      <c r="D100" s="38"/>
      <c r="E100" s="54"/>
      <c r="H100" s="74"/>
      <c r="K100" s="25"/>
      <c r="L100" s="49"/>
      <c r="M100" s="356"/>
      <c r="N100" s="77"/>
      <c r="O100" s="63"/>
    </row>
    <row r="101" spans="4:15" ht="12">
      <c r="D101" s="66"/>
      <c r="F101" s="66"/>
      <c r="G101" s="66"/>
      <c r="K101" s="25"/>
      <c r="L101" s="49"/>
      <c r="M101" s="356"/>
      <c r="N101" s="77"/>
      <c r="O101" s="63"/>
    </row>
    <row r="102" spans="4:15" ht="12">
      <c r="D102" s="66"/>
      <c r="F102" s="66"/>
      <c r="G102" s="66"/>
      <c r="K102" s="25"/>
      <c r="L102" s="49"/>
      <c r="M102" s="356"/>
      <c r="N102" s="77"/>
      <c r="O102" s="63"/>
    </row>
    <row r="103" spans="4:15" ht="12">
      <c r="D103" s="66"/>
      <c r="F103" s="66"/>
      <c r="G103" s="66"/>
      <c r="K103" s="25"/>
      <c r="L103" s="49"/>
      <c r="M103" s="356"/>
      <c r="N103" s="77"/>
      <c r="O103" s="63"/>
    </row>
    <row r="104" spans="4:15" ht="12">
      <c r="D104" s="66"/>
      <c r="F104" s="66"/>
      <c r="G104" s="66"/>
      <c r="K104" s="25"/>
      <c r="L104" s="49"/>
      <c r="M104" s="356"/>
      <c r="N104" s="77"/>
      <c r="O104" s="63"/>
    </row>
    <row r="105" spans="4:15" ht="12">
      <c r="D105" s="66"/>
      <c r="F105" s="66"/>
      <c r="G105" s="66"/>
      <c r="K105" s="25"/>
      <c r="L105" s="49"/>
      <c r="M105" s="356"/>
      <c r="N105" s="77"/>
      <c r="O105" s="63"/>
    </row>
    <row r="106" spans="4:15" ht="12">
      <c r="D106" s="66"/>
      <c r="F106" s="66"/>
      <c r="G106" s="66"/>
      <c r="K106" s="25"/>
      <c r="L106" s="49"/>
      <c r="M106" s="356"/>
      <c r="N106" s="77"/>
      <c r="O106" s="63"/>
    </row>
    <row r="107" spans="4:15" ht="12">
      <c r="D107" s="66"/>
      <c r="F107" s="66"/>
      <c r="G107" s="66"/>
      <c r="K107" s="25"/>
      <c r="L107" s="49"/>
      <c r="M107" s="356"/>
      <c r="N107" s="77"/>
      <c r="O107" s="63"/>
    </row>
    <row r="108" spans="4:15" ht="12">
      <c r="D108" s="66"/>
      <c r="F108" s="66"/>
      <c r="G108" s="66"/>
      <c r="K108" s="25"/>
      <c r="L108" s="49"/>
      <c r="M108" s="356"/>
      <c r="N108" s="77"/>
      <c r="O108" s="63"/>
    </row>
    <row r="109" spans="4:15" ht="12">
      <c r="D109" s="66"/>
      <c r="F109" s="66"/>
      <c r="G109" s="66"/>
      <c r="K109" s="25"/>
      <c r="L109" s="49"/>
      <c r="M109" s="356"/>
      <c r="N109" s="77"/>
      <c r="O109" s="63"/>
    </row>
    <row r="110" spans="4:15" ht="12">
      <c r="D110" s="66"/>
      <c r="F110" s="66"/>
      <c r="G110" s="66"/>
      <c r="K110" s="25"/>
      <c r="L110" s="49"/>
      <c r="M110" s="356"/>
      <c r="N110" s="77"/>
      <c r="O110" s="63"/>
    </row>
    <row r="111" spans="4:15" ht="12">
      <c r="D111" s="66"/>
      <c r="F111" s="66"/>
      <c r="G111" s="66"/>
      <c r="K111" s="25"/>
      <c r="L111" s="49"/>
      <c r="M111" s="356"/>
      <c r="N111" s="77"/>
      <c r="O111" s="63"/>
    </row>
    <row r="112" spans="4:15" ht="12">
      <c r="D112" s="66"/>
      <c r="F112" s="66"/>
      <c r="G112" s="66"/>
      <c r="K112" s="25"/>
      <c r="L112" s="49"/>
      <c r="M112" s="356"/>
      <c r="N112" s="77"/>
      <c r="O112" s="63"/>
    </row>
    <row r="113" spans="4:15" ht="12">
      <c r="D113" s="66"/>
      <c r="F113" s="66"/>
      <c r="G113" s="66"/>
      <c r="K113" s="25"/>
      <c r="L113" s="49"/>
      <c r="M113" s="356"/>
      <c r="N113" s="77"/>
      <c r="O113" s="63"/>
    </row>
    <row r="114" spans="4:15" ht="12">
      <c r="D114" s="66"/>
      <c r="F114" s="66"/>
      <c r="G114" s="66"/>
      <c r="K114" s="25"/>
      <c r="L114" s="49"/>
      <c r="M114" s="356"/>
      <c r="N114" s="77"/>
      <c r="O114" s="63"/>
    </row>
    <row r="115" spans="4:15" ht="12">
      <c r="D115" s="66"/>
      <c r="F115" s="66"/>
      <c r="G115" s="66"/>
      <c r="K115" s="25"/>
      <c r="L115" s="49"/>
      <c r="M115" s="356"/>
      <c r="N115" s="77"/>
      <c r="O115" s="63"/>
    </row>
    <row r="116" spans="4:15" ht="12">
      <c r="D116" s="66"/>
      <c r="F116" s="66"/>
      <c r="G116" s="66"/>
      <c r="K116" s="25"/>
      <c r="L116" s="49"/>
      <c r="M116" s="356"/>
      <c r="N116" s="77"/>
      <c r="O116" s="63"/>
    </row>
    <row r="117" spans="4:15" ht="12">
      <c r="D117" s="66"/>
      <c r="F117" s="66"/>
      <c r="G117" s="66"/>
      <c r="K117" s="33"/>
      <c r="L117" s="60"/>
      <c r="M117" s="356"/>
      <c r="N117" s="78"/>
      <c r="O117" s="63"/>
    </row>
    <row r="118" spans="4:15" ht="12">
      <c r="D118" s="66"/>
      <c r="F118" s="66"/>
      <c r="G118" s="66"/>
      <c r="K118" s="33"/>
      <c r="L118" s="60"/>
      <c r="M118" s="356"/>
      <c r="N118" s="78"/>
      <c r="O118" s="63"/>
    </row>
    <row r="119" spans="4:15" ht="12">
      <c r="D119" s="66"/>
      <c r="F119" s="66"/>
      <c r="G119" s="66"/>
      <c r="K119" s="33"/>
      <c r="L119" s="60"/>
      <c r="M119" s="356"/>
      <c r="N119" s="79"/>
      <c r="O119" s="63"/>
    </row>
    <row r="120" spans="4:14" ht="12">
      <c r="D120" s="66"/>
      <c r="F120" s="66"/>
      <c r="G120" s="66"/>
      <c r="K120" s="25"/>
      <c r="L120" s="48"/>
      <c r="M120" s="356"/>
      <c r="N120" s="48"/>
    </row>
    <row r="121" spans="4:14" ht="12">
      <c r="D121" s="66"/>
      <c r="F121" s="66"/>
      <c r="G121" s="66"/>
      <c r="K121" s="25"/>
      <c r="L121" s="48"/>
      <c r="M121" s="356"/>
      <c r="N121" s="48"/>
    </row>
    <row r="122" spans="4:14" ht="12">
      <c r="D122" s="66"/>
      <c r="F122" s="66"/>
      <c r="G122" s="66"/>
      <c r="K122" s="25"/>
      <c r="L122" s="48"/>
      <c r="M122" s="356"/>
      <c r="N122" s="71"/>
    </row>
    <row r="123" spans="4:14" ht="12">
      <c r="D123" s="66"/>
      <c r="F123" s="66"/>
      <c r="G123" s="66"/>
      <c r="K123" s="25"/>
      <c r="L123" s="48"/>
      <c r="M123" s="356"/>
      <c r="N123" s="71"/>
    </row>
    <row r="124" spans="4:14" ht="12">
      <c r="D124" s="66"/>
      <c r="F124" s="66"/>
      <c r="G124" s="66"/>
      <c r="K124" s="25"/>
      <c r="L124" s="48"/>
      <c r="M124" s="356"/>
      <c r="N124" s="71"/>
    </row>
    <row r="125" spans="4:14" ht="12">
      <c r="D125" s="66"/>
      <c r="F125" s="66"/>
      <c r="G125" s="66"/>
      <c r="K125" s="80"/>
      <c r="L125" s="48"/>
      <c r="M125" s="356"/>
      <c r="N125" s="71"/>
    </row>
    <row r="126" spans="4:14" ht="12">
      <c r="D126" s="66"/>
      <c r="F126" s="66"/>
      <c r="G126" s="66"/>
      <c r="K126" s="25"/>
      <c r="L126" s="48"/>
      <c r="M126" s="356"/>
      <c r="N126" s="71"/>
    </row>
    <row r="127" spans="4:14" ht="12">
      <c r="D127" s="66"/>
      <c r="F127" s="66"/>
      <c r="G127" s="66"/>
      <c r="K127" s="25"/>
      <c r="L127" s="48"/>
      <c r="M127" s="356"/>
      <c r="N127" s="71"/>
    </row>
    <row r="128" spans="4:14" ht="12">
      <c r="D128" s="66"/>
      <c r="F128" s="66"/>
      <c r="G128" s="66"/>
      <c r="K128" s="25"/>
      <c r="L128" s="48"/>
      <c r="M128" s="356"/>
      <c r="N128" s="71"/>
    </row>
    <row r="129" spans="4:14" ht="12">
      <c r="D129" s="66"/>
      <c r="F129" s="66"/>
      <c r="G129" s="66"/>
      <c r="K129" s="25"/>
      <c r="L129" s="48"/>
      <c r="M129" s="356"/>
      <c r="N129" s="71"/>
    </row>
    <row r="130" spans="4:14" ht="12">
      <c r="D130" s="66"/>
      <c r="F130" s="66"/>
      <c r="G130" s="66"/>
      <c r="K130" s="25"/>
      <c r="L130" s="48"/>
      <c r="M130" s="356"/>
      <c r="N130" s="71"/>
    </row>
    <row r="131" spans="4:14" ht="12">
      <c r="D131" s="66"/>
      <c r="F131" s="66"/>
      <c r="G131" s="66"/>
      <c r="K131" s="25"/>
      <c r="L131" s="48"/>
      <c r="M131" s="356"/>
      <c r="N131" s="71"/>
    </row>
    <row r="132" spans="11:14" ht="12">
      <c r="K132" s="25"/>
      <c r="L132" s="48"/>
      <c r="M132" s="356"/>
      <c r="N132" s="71"/>
    </row>
    <row r="133" spans="11:14" ht="12">
      <c r="K133" s="25"/>
      <c r="L133" s="48"/>
      <c r="M133" s="356"/>
      <c r="N133" s="71"/>
    </row>
    <row r="134" spans="11:14" ht="12">
      <c r="K134" s="25"/>
      <c r="L134" s="48"/>
      <c r="M134" s="356"/>
      <c r="N134" s="71"/>
    </row>
    <row r="135" spans="11:14" ht="12">
      <c r="K135" s="25"/>
      <c r="L135" s="48"/>
      <c r="M135" s="356"/>
      <c r="N135" s="71"/>
    </row>
    <row r="136" spans="11:14" ht="12">
      <c r="K136" s="25"/>
      <c r="L136" s="48"/>
      <c r="M136" s="356"/>
      <c r="N136" s="71"/>
    </row>
    <row r="137" ht="12">
      <c r="M137" s="356"/>
    </row>
    <row r="138" ht="12">
      <c r="M138" s="356"/>
    </row>
    <row r="139" ht="12">
      <c r="M139" s="356"/>
    </row>
    <row r="140" ht="12">
      <c r="M140" s="356"/>
    </row>
    <row r="141" ht="12">
      <c r="M141" s="356"/>
    </row>
    <row r="142" ht="12">
      <c r="M142" s="356"/>
    </row>
    <row r="143" ht="12">
      <c r="M143" s="356"/>
    </row>
    <row r="144" ht="12">
      <c r="M144" s="356"/>
    </row>
    <row r="145" ht="12">
      <c r="M145" s="356"/>
    </row>
    <row r="146" ht="12">
      <c r="M146" s="356"/>
    </row>
    <row r="147" ht="12">
      <c r="M147" s="356"/>
    </row>
    <row r="148" ht="12">
      <c r="M148" s="356"/>
    </row>
    <row r="149" ht="12">
      <c r="M149" s="356"/>
    </row>
    <row r="150" ht="12">
      <c r="M150" s="356"/>
    </row>
    <row r="151" ht="12">
      <c r="M151" s="356"/>
    </row>
    <row r="152" ht="12">
      <c r="M152" s="356"/>
    </row>
    <row r="153" ht="12">
      <c r="M153" s="356"/>
    </row>
    <row r="154" ht="12">
      <c r="M154" s="356"/>
    </row>
    <row r="155" ht="12">
      <c r="M155" s="356"/>
    </row>
    <row r="156" ht="12">
      <c r="M156" s="356"/>
    </row>
    <row r="157" ht="12">
      <c r="M157" s="356"/>
    </row>
    <row r="158" ht="12">
      <c r="M158" s="356"/>
    </row>
    <row r="159" ht="12">
      <c r="M159" s="356"/>
    </row>
    <row r="160" ht="12">
      <c r="M160" s="356"/>
    </row>
    <row r="161" ht="12">
      <c r="M161" s="356"/>
    </row>
    <row r="162" ht="12">
      <c r="M162" s="356"/>
    </row>
    <row r="163" ht="12">
      <c r="M163" s="356"/>
    </row>
    <row r="164" ht="12">
      <c r="M164" s="356"/>
    </row>
    <row r="165" ht="12">
      <c r="M165" s="356"/>
    </row>
    <row r="166" ht="12">
      <c r="M166" s="356"/>
    </row>
    <row r="167" ht="12">
      <c r="M167" s="356"/>
    </row>
    <row r="168" ht="12">
      <c r="M168" s="356"/>
    </row>
    <row r="169" ht="12">
      <c r="M169" s="356"/>
    </row>
    <row r="170" ht="12">
      <c r="M170" s="356"/>
    </row>
    <row r="171" ht="12">
      <c r="M171" s="356"/>
    </row>
    <row r="172" ht="12">
      <c r="M172" s="356"/>
    </row>
    <row r="173" ht="12">
      <c r="M173" s="356"/>
    </row>
    <row r="174" ht="12">
      <c r="M174" s="356"/>
    </row>
    <row r="175" ht="12">
      <c r="M175" s="356"/>
    </row>
    <row r="176" ht="12">
      <c r="M176" s="356"/>
    </row>
    <row r="177" ht="12">
      <c r="M177" s="356"/>
    </row>
    <row r="178" ht="12">
      <c r="M178" s="356"/>
    </row>
    <row r="179" ht="12">
      <c r="M179" s="356"/>
    </row>
    <row r="180" ht="12">
      <c r="M180" s="356"/>
    </row>
    <row r="181" ht="12">
      <c r="M181" s="356"/>
    </row>
    <row r="182" ht="12">
      <c r="M182" s="356"/>
    </row>
    <row r="183" ht="12">
      <c r="M183" s="356"/>
    </row>
    <row r="184" ht="12">
      <c r="M184" s="356"/>
    </row>
    <row r="185" ht="12">
      <c r="M185" s="356"/>
    </row>
    <row r="186" ht="12">
      <c r="M186" s="356"/>
    </row>
    <row r="187" ht="12">
      <c r="M187" s="356"/>
    </row>
    <row r="188" ht="12">
      <c r="M188" s="356"/>
    </row>
    <row r="189" ht="12">
      <c r="M189" s="356"/>
    </row>
    <row r="190" ht="12">
      <c r="M190" s="356"/>
    </row>
    <row r="191" ht="12">
      <c r="M191" s="356"/>
    </row>
    <row r="192" ht="12">
      <c r="M192" s="356"/>
    </row>
    <row r="193" ht="12">
      <c r="M193" s="356"/>
    </row>
    <row r="194" ht="12">
      <c r="M194" s="356"/>
    </row>
    <row r="195" ht="12">
      <c r="M195" s="356"/>
    </row>
    <row r="196" ht="12">
      <c r="M196" s="356"/>
    </row>
    <row r="197" ht="12">
      <c r="M197" s="356"/>
    </row>
    <row r="198" ht="12">
      <c r="M198" s="356"/>
    </row>
    <row r="199" ht="12">
      <c r="M199" s="356"/>
    </row>
    <row r="200" ht="12">
      <c r="M200" s="356"/>
    </row>
    <row r="201" ht="12">
      <c r="M201" s="356"/>
    </row>
    <row r="202" ht="12">
      <c r="M202" s="356"/>
    </row>
    <row r="203" ht="12">
      <c r="M203" s="356"/>
    </row>
    <row r="204" ht="12">
      <c r="M204" s="356"/>
    </row>
    <row r="205" ht="12">
      <c r="M205" s="356"/>
    </row>
    <row r="206" ht="12">
      <c r="M206" s="356"/>
    </row>
    <row r="207" ht="12">
      <c r="M207" s="356"/>
    </row>
    <row r="208" ht="12">
      <c r="M208" s="356"/>
    </row>
    <row r="209" ht="12">
      <c r="M209" s="356"/>
    </row>
    <row r="210" ht="12">
      <c r="M210" s="356"/>
    </row>
    <row r="211" ht="12">
      <c r="M211" s="356"/>
    </row>
    <row r="212" ht="12">
      <c r="M212" s="356"/>
    </row>
    <row r="213" ht="12">
      <c r="M213" s="356"/>
    </row>
    <row r="214" ht="12">
      <c r="M214" s="356"/>
    </row>
    <row r="215" ht="12">
      <c r="M215" s="356"/>
    </row>
    <row r="216" ht="12">
      <c r="M216" s="356"/>
    </row>
    <row r="217" ht="12">
      <c r="M217" s="356"/>
    </row>
    <row r="218" ht="12">
      <c r="M218" s="356"/>
    </row>
    <row r="219" ht="12">
      <c r="M219" s="356"/>
    </row>
    <row r="220" ht="12">
      <c r="M220" s="356"/>
    </row>
    <row r="221" ht="12">
      <c r="M221" s="356"/>
    </row>
    <row r="222" ht="12">
      <c r="M222" s="356"/>
    </row>
    <row r="223" ht="12">
      <c r="M223" s="356"/>
    </row>
    <row r="224" ht="12">
      <c r="M224" s="356"/>
    </row>
    <row r="225" ht="12">
      <c r="M225" s="356"/>
    </row>
    <row r="226" ht="12">
      <c r="M226" s="356"/>
    </row>
    <row r="227" ht="12">
      <c r="M227" s="356"/>
    </row>
    <row r="228" ht="12">
      <c r="M228" s="356"/>
    </row>
    <row r="229" ht="12">
      <c r="M229" s="356"/>
    </row>
    <row r="230" ht="12">
      <c r="M230" s="356"/>
    </row>
    <row r="231" ht="12">
      <c r="M231" s="356"/>
    </row>
    <row r="232" ht="12">
      <c r="M232" s="356"/>
    </row>
    <row r="233" ht="12">
      <c r="M233" s="356"/>
    </row>
    <row r="234" ht="12">
      <c r="M234" s="356"/>
    </row>
    <row r="235" ht="12">
      <c r="M235" s="356"/>
    </row>
    <row r="236" ht="12">
      <c r="M236" s="356"/>
    </row>
    <row r="237" ht="12">
      <c r="M237" s="356"/>
    </row>
    <row r="238" ht="12">
      <c r="M238" s="356"/>
    </row>
    <row r="239" ht="12">
      <c r="M239" s="356"/>
    </row>
    <row r="240" ht="12">
      <c r="M240" s="356"/>
    </row>
    <row r="241" ht="12">
      <c r="M241" s="356"/>
    </row>
    <row r="242" ht="12">
      <c r="M242" s="356"/>
    </row>
    <row r="243" ht="12">
      <c r="M243" s="356"/>
    </row>
    <row r="244" ht="12">
      <c r="M244" s="356"/>
    </row>
    <row r="245" ht="12">
      <c r="M245" s="356"/>
    </row>
    <row r="246" ht="12">
      <c r="M246" s="356"/>
    </row>
    <row r="247" ht="12">
      <c r="M247" s="356"/>
    </row>
    <row r="248" ht="12">
      <c r="M248" s="356"/>
    </row>
    <row r="249" ht="12">
      <c r="M249" s="356"/>
    </row>
    <row r="250" ht="12">
      <c r="M250" s="356"/>
    </row>
    <row r="251" ht="12">
      <c r="M251" s="356"/>
    </row>
    <row r="252" ht="12">
      <c r="M252" s="356"/>
    </row>
    <row r="253" ht="12">
      <c r="M253" s="356"/>
    </row>
    <row r="254" ht="12">
      <c r="M254" s="356"/>
    </row>
    <row r="255" ht="12">
      <c r="M255" s="356"/>
    </row>
    <row r="256" ht="12">
      <c r="M256" s="356"/>
    </row>
    <row r="257" ht="12">
      <c r="M257" s="356"/>
    </row>
    <row r="258" ht="12">
      <c r="M258" s="356"/>
    </row>
    <row r="259" ht="12">
      <c r="M259" s="356"/>
    </row>
    <row r="260" ht="12">
      <c r="M260" s="356"/>
    </row>
    <row r="261" ht="12">
      <c r="M261" s="356"/>
    </row>
    <row r="262" ht="12">
      <c r="M262" s="356"/>
    </row>
    <row r="263" ht="12">
      <c r="M263" s="356"/>
    </row>
    <row r="264" ht="12">
      <c r="M264" s="356"/>
    </row>
    <row r="265" ht="12">
      <c r="M265" s="356"/>
    </row>
    <row r="266" ht="12">
      <c r="M266" s="356"/>
    </row>
    <row r="267" ht="12">
      <c r="M267" s="356"/>
    </row>
    <row r="268" ht="12">
      <c r="M268" s="356"/>
    </row>
    <row r="269" ht="12">
      <c r="M269" s="356"/>
    </row>
    <row r="270" ht="12">
      <c r="M270" s="356"/>
    </row>
    <row r="271" ht="12">
      <c r="M271" s="356"/>
    </row>
    <row r="272" ht="12">
      <c r="M272" s="356"/>
    </row>
    <row r="273" ht="12">
      <c r="M273" s="356"/>
    </row>
    <row r="274" ht="12">
      <c r="M274" s="356"/>
    </row>
    <row r="275" ht="12">
      <c r="M275" s="356"/>
    </row>
    <row r="276" ht="12">
      <c r="M276" s="356"/>
    </row>
    <row r="277" ht="12">
      <c r="M277" s="356"/>
    </row>
    <row r="278" ht="12">
      <c r="M278" s="356"/>
    </row>
    <row r="279" ht="12">
      <c r="M279" s="356"/>
    </row>
    <row r="280" ht="12">
      <c r="M280" s="356"/>
    </row>
    <row r="281" ht="12">
      <c r="M281" s="356"/>
    </row>
    <row r="282" ht="12">
      <c r="M282" s="356"/>
    </row>
    <row r="283" ht="12">
      <c r="M283" s="356"/>
    </row>
    <row r="284" ht="12">
      <c r="M284" s="356"/>
    </row>
    <row r="285" ht="12">
      <c r="M285" s="356"/>
    </row>
    <row r="286" ht="12">
      <c r="M286" s="356"/>
    </row>
    <row r="287" ht="12">
      <c r="M287" s="356"/>
    </row>
    <row r="288" ht="12">
      <c r="M288" s="356"/>
    </row>
    <row r="289" ht="12">
      <c r="M289" s="356"/>
    </row>
    <row r="290" ht="12">
      <c r="M290" s="356"/>
    </row>
    <row r="291" ht="12">
      <c r="M291" s="356"/>
    </row>
    <row r="292" ht="12">
      <c r="M292" s="356"/>
    </row>
    <row r="293" ht="12">
      <c r="M293" s="356"/>
    </row>
    <row r="294" ht="12">
      <c r="M294" s="356"/>
    </row>
    <row r="295" ht="12">
      <c r="M295" s="356"/>
    </row>
    <row r="296" ht="12">
      <c r="M296" s="356"/>
    </row>
    <row r="297" ht="12">
      <c r="M297" s="356"/>
    </row>
    <row r="298" ht="12">
      <c r="M298" s="356"/>
    </row>
    <row r="299" ht="12">
      <c r="M299" s="356"/>
    </row>
    <row r="300" ht="12">
      <c r="M300" s="356"/>
    </row>
    <row r="301" ht="12">
      <c r="M301" s="356"/>
    </row>
    <row r="302" ht="12">
      <c r="M302" s="356"/>
    </row>
    <row r="303" ht="12">
      <c r="M303" s="356"/>
    </row>
    <row r="304" ht="12">
      <c r="M304" s="356"/>
    </row>
    <row r="305" ht="12">
      <c r="M305" s="356"/>
    </row>
    <row r="306" ht="12">
      <c r="M306" s="356"/>
    </row>
    <row r="307" ht="12">
      <c r="M307" s="356"/>
    </row>
    <row r="308" ht="12">
      <c r="M308" s="356"/>
    </row>
    <row r="309" ht="12">
      <c r="M309" s="356"/>
    </row>
    <row r="310" ht="12">
      <c r="M310" s="356"/>
    </row>
    <row r="311" ht="12">
      <c r="M311" s="356"/>
    </row>
    <row r="312" ht="12">
      <c r="M312" s="356"/>
    </row>
    <row r="313" ht="12">
      <c r="M313" s="356"/>
    </row>
    <row r="314" ht="12">
      <c r="M314" s="356"/>
    </row>
    <row r="315" ht="12">
      <c r="M315" s="356"/>
    </row>
    <row r="316" ht="12">
      <c r="M316" s="356"/>
    </row>
    <row r="317" ht="12">
      <c r="M317" s="356"/>
    </row>
    <row r="318" ht="12">
      <c r="M318" s="356"/>
    </row>
    <row r="319" ht="12">
      <c r="M319" s="356"/>
    </row>
    <row r="320" ht="12">
      <c r="M320" s="356"/>
    </row>
    <row r="321" ht="12">
      <c r="M321" s="356"/>
    </row>
    <row r="322" ht="12">
      <c r="M322" s="356"/>
    </row>
    <row r="323" ht="12">
      <c r="M323" s="356"/>
    </row>
    <row r="324" ht="12">
      <c r="M324" s="356"/>
    </row>
    <row r="325" ht="12">
      <c r="M325" s="356"/>
    </row>
    <row r="326" ht="12">
      <c r="M326" s="356"/>
    </row>
    <row r="327" ht="12">
      <c r="M327" s="356"/>
    </row>
    <row r="328" ht="12">
      <c r="M328" s="356"/>
    </row>
    <row r="329" ht="12">
      <c r="M329" s="356"/>
    </row>
    <row r="330" ht="12">
      <c r="M330" s="356"/>
    </row>
    <row r="331" ht="12">
      <c r="M331" s="356"/>
    </row>
    <row r="332" ht="12">
      <c r="M332" s="356"/>
    </row>
    <row r="333" ht="12">
      <c r="M333" s="356"/>
    </row>
    <row r="334" ht="12">
      <c r="M334" s="356"/>
    </row>
    <row r="335" ht="12">
      <c r="M335" s="356"/>
    </row>
    <row r="336" ht="12">
      <c r="M336" s="356"/>
    </row>
    <row r="337" ht="12">
      <c r="M337" s="356"/>
    </row>
    <row r="338" ht="12">
      <c r="M338" s="356"/>
    </row>
    <row r="339" ht="12">
      <c r="M339" s="356"/>
    </row>
    <row r="340" ht="12">
      <c r="M340" s="356"/>
    </row>
    <row r="341" ht="12">
      <c r="M341" s="356"/>
    </row>
    <row r="342" ht="12">
      <c r="M342" s="356"/>
    </row>
    <row r="343" ht="12">
      <c r="M343" s="356"/>
    </row>
    <row r="344" ht="12">
      <c r="M344" s="356"/>
    </row>
    <row r="345" ht="12">
      <c r="M345" s="356"/>
    </row>
    <row r="346" ht="12">
      <c r="M346" s="356"/>
    </row>
    <row r="347" ht="12">
      <c r="M347" s="356"/>
    </row>
    <row r="348" ht="12">
      <c r="M348" s="356"/>
    </row>
    <row r="349" ht="12">
      <c r="M349" s="356"/>
    </row>
    <row r="350" ht="12">
      <c r="M350" s="356"/>
    </row>
    <row r="351" ht="12">
      <c r="M351" s="356"/>
    </row>
    <row r="352" ht="12">
      <c r="M352" s="356"/>
    </row>
    <row r="353" ht="12">
      <c r="M353" s="356"/>
    </row>
    <row r="354" ht="12">
      <c r="M354" s="356"/>
    </row>
    <row r="355" ht="12">
      <c r="M355" s="356"/>
    </row>
    <row r="356" ht="12">
      <c r="M356" s="356"/>
    </row>
    <row r="357" ht="12">
      <c r="M357" s="356"/>
    </row>
    <row r="358" ht="12">
      <c r="M358" s="356"/>
    </row>
    <row r="359" ht="12">
      <c r="M359" s="356"/>
    </row>
    <row r="360" ht="12">
      <c r="M360" s="356"/>
    </row>
    <row r="361" ht="12">
      <c r="M361" s="356"/>
    </row>
    <row r="362" ht="12">
      <c r="M362" s="356"/>
    </row>
    <row r="363" ht="12">
      <c r="M363" s="356"/>
    </row>
    <row r="364" ht="12">
      <c r="M364" s="356"/>
    </row>
    <row r="365" ht="12">
      <c r="M365" s="356"/>
    </row>
    <row r="366" ht="12">
      <c r="M366" s="356"/>
    </row>
    <row r="367" ht="12">
      <c r="M367" s="356"/>
    </row>
    <row r="368" ht="12">
      <c r="M368" s="356"/>
    </row>
    <row r="369" ht="12">
      <c r="M369" s="356"/>
    </row>
    <row r="370" ht="12">
      <c r="M370" s="356"/>
    </row>
    <row r="371" ht="12">
      <c r="M371" s="356"/>
    </row>
    <row r="372" ht="12">
      <c r="M372" s="356"/>
    </row>
    <row r="373" ht="12">
      <c r="M373" s="356"/>
    </row>
    <row r="374" ht="12">
      <c r="M374" s="356"/>
    </row>
    <row r="375" ht="12">
      <c r="M375" s="356"/>
    </row>
    <row r="376" ht="12">
      <c r="M376" s="356"/>
    </row>
    <row r="377" ht="12">
      <c r="M377" s="356"/>
    </row>
    <row r="378" ht="12">
      <c r="M378" s="356"/>
    </row>
    <row r="379" ht="12">
      <c r="M379" s="356"/>
    </row>
    <row r="380" ht="12">
      <c r="M380" s="356"/>
    </row>
    <row r="381" ht="12">
      <c r="M381" s="356"/>
    </row>
    <row r="382" ht="12">
      <c r="M382" s="356"/>
    </row>
    <row r="383" ht="12">
      <c r="M383" s="356"/>
    </row>
    <row r="384" ht="12">
      <c r="M384" s="356"/>
    </row>
    <row r="385" ht="12">
      <c r="M385" s="356"/>
    </row>
    <row r="386" ht="12">
      <c r="M386" s="356"/>
    </row>
    <row r="387" ht="12">
      <c r="M387" s="356"/>
    </row>
    <row r="388" ht="12">
      <c r="M388" s="356"/>
    </row>
    <row r="389" ht="12">
      <c r="M389" s="356"/>
    </row>
    <row r="390" ht="12">
      <c r="M390" s="356"/>
    </row>
    <row r="391" ht="12">
      <c r="M391" s="356"/>
    </row>
    <row r="392" ht="12">
      <c r="M392" s="356"/>
    </row>
    <row r="393" ht="12">
      <c r="M393" s="356"/>
    </row>
    <row r="394" ht="12">
      <c r="M394" s="356"/>
    </row>
    <row r="395" ht="12">
      <c r="M395" s="356"/>
    </row>
    <row r="396" ht="12">
      <c r="M396" s="356"/>
    </row>
    <row r="397" ht="12">
      <c r="M397" s="356"/>
    </row>
    <row r="398" ht="12">
      <c r="M398" s="356"/>
    </row>
    <row r="399" ht="12">
      <c r="M399" s="356"/>
    </row>
    <row r="400" ht="12">
      <c r="M400" s="356"/>
    </row>
    <row r="401" ht="12">
      <c r="M401" s="356"/>
    </row>
    <row r="402" ht="12">
      <c r="M402" s="356"/>
    </row>
    <row r="403" ht="12">
      <c r="M403" s="356"/>
    </row>
    <row r="404" ht="12">
      <c r="M404" s="356"/>
    </row>
    <row r="405" ht="12">
      <c r="M405" s="356"/>
    </row>
    <row r="406" ht="12">
      <c r="M406" s="356"/>
    </row>
    <row r="407" ht="12">
      <c r="M407" s="356"/>
    </row>
    <row r="408" ht="12">
      <c r="M408" s="356"/>
    </row>
    <row r="409" ht="12">
      <c r="M409" s="356"/>
    </row>
    <row r="410" ht="12">
      <c r="M410" s="356"/>
    </row>
    <row r="411" ht="12">
      <c r="M411" s="356"/>
    </row>
    <row r="412" ht="12">
      <c r="M412" s="356"/>
    </row>
    <row r="413" ht="12">
      <c r="M413" s="356"/>
    </row>
    <row r="414" ht="12">
      <c r="M414" s="356"/>
    </row>
    <row r="415" ht="12">
      <c r="M415" s="356"/>
    </row>
    <row r="416" ht="12">
      <c r="M416" s="356"/>
    </row>
    <row r="417" ht="12">
      <c r="M417" s="356"/>
    </row>
    <row r="418" ht="12">
      <c r="M418" s="356"/>
    </row>
    <row r="419" ht="12">
      <c r="M419" s="356"/>
    </row>
    <row r="420" ht="12">
      <c r="M420" s="356"/>
    </row>
    <row r="421" ht="12">
      <c r="M421" s="356"/>
    </row>
    <row r="422" ht="12">
      <c r="M422" s="356"/>
    </row>
    <row r="423" ht="12">
      <c r="M423" s="356"/>
    </row>
    <row r="424" ht="12">
      <c r="M424" s="356"/>
    </row>
    <row r="425" ht="12">
      <c r="M425" s="356"/>
    </row>
    <row r="426" ht="12">
      <c r="M426" s="356"/>
    </row>
    <row r="427" ht="12">
      <c r="M427" s="356"/>
    </row>
    <row r="428" ht="12">
      <c r="M428" s="356"/>
    </row>
    <row r="429" ht="12">
      <c r="M429" s="356"/>
    </row>
    <row r="430" ht="12">
      <c r="M430" s="356"/>
    </row>
    <row r="431" ht="12">
      <c r="M431" s="356"/>
    </row>
    <row r="432" ht="12">
      <c r="M432" s="356"/>
    </row>
    <row r="433" ht="12">
      <c r="M433" s="356"/>
    </row>
    <row r="434" ht="12">
      <c r="M434" s="356"/>
    </row>
    <row r="435" ht="12">
      <c r="M435" s="356"/>
    </row>
    <row r="436" ht="12">
      <c r="M436" s="356"/>
    </row>
    <row r="437" ht="12">
      <c r="M437" s="356"/>
    </row>
    <row r="438" ht="12">
      <c r="M438" s="356"/>
    </row>
    <row r="439" ht="12">
      <c r="M439" s="356"/>
    </row>
    <row r="440" ht="12">
      <c r="M440" s="356"/>
    </row>
    <row r="441" ht="12">
      <c r="M441" s="356"/>
    </row>
    <row r="442" ht="12">
      <c r="M442" s="356"/>
    </row>
    <row r="443" ht="12">
      <c r="M443" s="356"/>
    </row>
    <row r="444" ht="12">
      <c r="M444" s="356"/>
    </row>
    <row r="445" ht="12">
      <c r="M445" s="356"/>
    </row>
    <row r="446" ht="12">
      <c r="M446" s="356"/>
    </row>
    <row r="447" ht="12">
      <c r="M447" s="356"/>
    </row>
    <row r="448" ht="12">
      <c r="M448" s="356"/>
    </row>
    <row r="449" ht="12">
      <c r="M449" s="356"/>
    </row>
    <row r="450" ht="12">
      <c r="M450" s="356"/>
    </row>
    <row r="451" ht="12">
      <c r="M451" s="356"/>
    </row>
    <row r="452" ht="12">
      <c r="M452" s="356"/>
    </row>
    <row r="453" ht="12">
      <c r="M453" s="356"/>
    </row>
    <row r="454" ht="12">
      <c r="M454" s="356"/>
    </row>
    <row r="455" ht="12">
      <c r="M455" s="356"/>
    </row>
    <row r="456" ht="12">
      <c r="M456" s="356"/>
    </row>
    <row r="457" ht="12">
      <c r="M457" s="356"/>
    </row>
    <row r="458" ht="12">
      <c r="M458" s="356"/>
    </row>
    <row r="459" ht="12">
      <c r="M459" s="356"/>
    </row>
    <row r="460" ht="12">
      <c r="M460" s="356"/>
    </row>
    <row r="461" ht="12">
      <c r="M461" s="356"/>
    </row>
    <row r="462" ht="12">
      <c r="M462" s="356"/>
    </row>
    <row r="463" ht="12">
      <c r="M463" s="356"/>
    </row>
    <row r="464" ht="12">
      <c r="M464" s="356"/>
    </row>
    <row r="465" ht="12">
      <c r="M465" s="356"/>
    </row>
    <row r="466" ht="12">
      <c r="M466" s="356"/>
    </row>
    <row r="467" ht="12">
      <c r="M467" s="356"/>
    </row>
    <row r="468" ht="12">
      <c r="M468" s="356"/>
    </row>
    <row r="469" ht="12">
      <c r="M469" s="356"/>
    </row>
    <row r="470" ht="12">
      <c r="M470" s="356"/>
    </row>
    <row r="471" ht="12">
      <c r="M471" s="356"/>
    </row>
    <row r="472" ht="12">
      <c r="M472" s="356"/>
    </row>
    <row r="473" ht="12">
      <c r="M473" s="356"/>
    </row>
    <row r="474" ht="12">
      <c r="M474" s="356"/>
    </row>
    <row r="475" ht="12">
      <c r="M475" s="356"/>
    </row>
    <row r="476" ht="12">
      <c r="M476" s="356"/>
    </row>
    <row r="477" ht="12">
      <c r="M477" s="356"/>
    </row>
    <row r="478" ht="12">
      <c r="M478" s="356"/>
    </row>
    <row r="479" ht="12">
      <c r="M479" s="356"/>
    </row>
    <row r="480" ht="12">
      <c r="M480" s="356"/>
    </row>
    <row r="481" ht="12">
      <c r="M481" s="356"/>
    </row>
    <row r="482" ht="12">
      <c r="M482" s="356"/>
    </row>
    <row r="483" ht="12">
      <c r="M483" s="356"/>
    </row>
    <row r="484" ht="12">
      <c r="M484" s="356"/>
    </row>
    <row r="485" ht="12">
      <c r="M485" s="356"/>
    </row>
    <row r="486" ht="12">
      <c r="M486" s="356"/>
    </row>
    <row r="487" ht="12">
      <c r="M487" s="356"/>
    </row>
    <row r="488" ht="12">
      <c r="M488" s="356"/>
    </row>
    <row r="489" ht="12">
      <c r="M489" s="356"/>
    </row>
    <row r="490" ht="12">
      <c r="M490" s="356"/>
    </row>
    <row r="491" ht="12">
      <c r="M491" s="356"/>
    </row>
    <row r="492" ht="12">
      <c r="M492" s="356"/>
    </row>
    <row r="493" ht="12">
      <c r="M493" s="356"/>
    </row>
    <row r="494" ht="12">
      <c r="M494" s="356"/>
    </row>
    <row r="495" ht="12">
      <c r="M495" s="356"/>
    </row>
    <row r="496" ht="12">
      <c r="M496" s="356"/>
    </row>
    <row r="497" ht="12">
      <c r="M497" s="356"/>
    </row>
    <row r="498" ht="12">
      <c r="M498" s="356"/>
    </row>
    <row r="499" ht="12">
      <c r="M499" s="356"/>
    </row>
    <row r="500" ht="12">
      <c r="M500" s="356"/>
    </row>
    <row r="501" ht="12">
      <c r="M501" s="356"/>
    </row>
    <row r="502" ht="12">
      <c r="M502" s="356"/>
    </row>
    <row r="503" ht="12">
      <c r="M503" s="356"/>
    </row>
    <row r="504" ht="12">
      <c r="M504" s="356"/>
    </row>
    <row r="505" ht="12">
      <c r="M505" s="356"/>
    </row>
    <row r="506" ht="12">
      <c r="M506" s="356"/>
    </row>
    <row r="507" ht="12">
      <c r="M507" s="356"/>
    </row>
    <row r="508" ht="12">
      <c r="M508" s="356"/>
    </row>
    <row r="509" ht="12">
      <c r="M509" s="356"/>
    </row>
    <row r="510" ht="12">
      <c r="M510" s="356"/>
    </row>
    <row r="511" ht="12">
      <c r="M511" s="356"/>
    </row>
    <row r="512" ht="12">
      <c r="M512" s="356"/>
    </row>
    <row r="513" ht="12">
      <c r="M513" s="356"/>
    </row>
    <row r="514" ht="12">
      <c r="M514" s="356"/>
    </row>
    <row r="515" ht="12">
      <c r="M515" s="356"/>
    </row>
    <row r="516" ht="12">
      <c r="M516" s="356"/>
    </row>
    <row r="517" ht="12">
      <c r="M517" s="356"/>
    </row>
    <row r="518" ht="12">
      <c r="M518" s="356"/>
    </row>
    <row r="519" ht="12">
      <c r="M519" s="356"/>
    </row>
    <row r="520" ht="12">
      <c r="M520" s="356"/>
    </row>
    <row r="521" ht="12">
      <c r="M521" s="356"/>
    </row>
    <row r="522" ht="12">
      <c r="M522" s="356"/>
    </row>
    <row r="523" ht="12">
      <c r="M523" s="356"/>
    </row>
    <row r="524" ht="12">
      <c r="M524" s="356"/>
    </row>
    <row r="525" ht="12">
      <c r="M525" s="356"/>
    </row>
    <row r="526" ht="12">
      <c r="M526" s="356"/>
    </row>
    <row r="527" ht="12">
      <c r="M527" s="356"/>
    </row>
    <row r="528" ht="12">
      <c r="M528" s="356"/>
    </row>
    <row r="529" ht="12">
      <c r="M529" s="356"/>
    </row>
    <row r="530" ht="12">
      <c r="M530" s="356"/>
    </row>
    <row r="531" ht="12">
      <c r="M531" s="356"/>
    </row>
    <row r="532" ht="12">
      <c r="M532" s="356"/>
    </row>
    <row r="533" ht="12">
      <c r="M533" s="356"/>
    </row>
    <row r="534" ht="12">
      <c r="M534" s="356"/>
    </row>
    <row r="535" ht="12">
      <c r="M535" s="356"/>
    </row>
    <row r="536" ht="12">
      <c r="M536" s="356"/>
    </row>
    <row r="537" ht="12">
      <c r="M537" s="356"/>
    </row>
    <row r="538" ht="12">
      <c r="M538" s="356"/>
    </row>
    <row r="539" ht="12">
      <c r="M539" s="356"/>
    </row>
    <row r="540" ht="12">
      <c r="M540" s="356"/>
    </row>
    <row r="541" ht="12">
      <c r="M541" s="356"/>
    </row>
    <row r="542" ht="12">
      <c r="M542" s="356"/>
    </row>
    <row r="543" ht="12">
      <c r="M543" s="356"/>
    </row>
    <row r="544" ht="12">
      <c r="M544" s="356"/>
    </row>
    <row r="545" ht="12">
      <c r="M545" s="356"/>
    </row>
    <row r="546" ht="12">
      <c r="M546" s="356"/>
    </row>
    <row r="547" ht="12">
      <c r="M547" s="356"/>
    </row>
    <row r="548" ht="12">
      <c r="M548" s="356"/>
    </row>
    <row r="549" ht="12">
      <c r="M549" s="356"/>
    </row>
    <row r="550" ht="12">
      <c r="M550" s="356"/>
    </row>
    <row r="551" ht="12">
      <c r="M551" s="356"/>
    </row>
    <row r="552" ht="12">
      <c r="M552" s="356"/>
    </row>
    <row r="553" ht="12">
      <c r="M553" s="356"/>
    </row>
    <row r="554" ht="12">
      <c r="M554" s="356"/>
    </row>
    <row r="555" ht="12">
      <c r="M555" s="356"/>
    </row>
    <row r="556" ht="12">
      <c r="M556" s="356"/>
    </row>
    <row r="557" ht="12">
      <c r="M557" s="356"/>
    </row>
    <row r="558" ht="12">
      <c r="M558" s="356"/>
    </row>
    <row r="559" ht="12">
      <c r="M559" s="356"/>
    </row>
    <row r="560" ht="12">
      <c r="M560" s="356"/>
    </row>
    <row r="561" ht="12">
      <c r="M561" s="356"/>
    </row>
  </sheetData>
  <printOptions/>
  <pageMargins left="0.5905511811023623" right="0.03937007874015748" top="0.1968503937007874" bottom="0.03937007874015748" header="0.57" footer="0.31496062992125984"/>
  <pageSetup fitToHeight="1" fitToWidth="1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8"/>
  <sheetViews>
    <sheetView showGridLines="0" workbookViewId="0" topLeftCell="A48">
      <selection activeCell="L70" sqref="L70"/>
    </sheetView>
  </sheetViews>
  <sheetFormatPr defaultColWidth="9.00390625" defaultRowHeight="12.75"/>
  <cols>
    <col min="1" max="1" width="43.625" style="3" customWidth="1"/>
    <col min="2" max="2" width="9.50390625" style="4" customWidth="1"/>
    <col min="3" max="3" width="9.625" style="4" customWidth="1"/>
    <col min="4" max="4" width="10.50390625" style="6" customWidth="1"/>
    <col min="5" max="5" width="9.50390625" style="4" customWidth="1"/>
    <col min="6" max="6" width="12.375" style="2" customWidth="1"/>
    <col min="7" max="7" width="9.875" style="4" customWidth="1"/>
    <col min="8" max="8" width="9.625" style="1" customWidth="1"/>
    <col min="9" max="9" width="9.00390625" style="3" customWidth="1"/>
    <col min="10" max="16384" width="9.375" style="3" customWidth="1"/>
  </cols>
  <sheetData>
    <row r="1" spans="1:9" ht="15">
      <c r="A1" s="7"/>
      <c r="B1" s="8"/>
      <c r="C1" s="9"/>
      <c r="D1" s="10"/>
      <c r="E1" s="11"/>
      <c r="F1" s="12"/>
      <c r="G1" s="18" t="s">
        <v>37</v>
      </c>
      <c r="H1" s="13"/>
      <c r="I1" s="5"/>
    </row>
    <row r="2" spans="1:8" ht="18">
      <c r="A2" s="14" t="s">
        <v>142</v>
      </c>
      <c r="B2" s="15"/>
      <c r="C2" s="10"/>
      <c r="D2" s="10"/>
      <c r="E2" s="16"/>
      <c r="F2" s="17"/>
      <c r="H2" s="19"/>
    </row>
    <row r="3" spans="1:8" ht="18">
      <c r="A3" s="14"/>
      <c r="B3" s="15"/>
      <c r="C3" s="10"/>
      <c r="D3" s="10"/>
      <c r="E3" s="16"/>
      <c r="F3" s="17"/>
      <c r="H3" s="19"/>
    </row>
    <row r="4" spans="1:8" ht="12.75">
      <c r="A4" s="20"/>
      <c r="B4" s="21"/>
      <c r="C4" s="22"/>
      <c r="D4" s="10"/>
      <c r="E4" s="16"/>
      <c r="F4" s="17"/>
      <c r="G4" s="16"/>
      <c r="H4" s="23"/>
    </row>
    <row r="5" spans="1:8" ht="17.25" customHeight="1">
      <c r="A5" s="178"/>
      <c r="B5" s="254" t="s">
        <v>39</v>
      </c>
      <c r="C5" s="254" t="s">
        <v>40</v>
      </c>
      <c r="D5" s="255" t="s">
        <v>85</v>
      </c>
      <c r="E5" s="256" t="s">
        <v>41</v>
      </c>
      <c r="F5" s="257" t="s">
        <v>42</v>
      </c>
      <c r="G5" s="256" t="s">
        <v>54</v>
      </c>
      <c r="H5" s="258" t="s">
        <v>65</v>
      </c>
    </row>
    <row r="6" spans="1:8" ht="12.75">
      <c r="A6" s="178"/>
      <c r="B6" s="259">
        <v>2005</v>
      </c>
      <c r="C6" s="259">
        <v>2005</v>
      </c>
      <c r="D6" s="259" t="s">
        <v>132</v>
      </c>
      <c r="E6" s="259">
        <v>2005</v>
      </c>
      <c r="F6" s="260" t="s">
        <v>84</v>
      </c>
      <c r="G6" s="259"/>
      <c r="H6" s="259">
        <v>2004</v>
      </c>
    </row>
    <row r="7" spans="1:8" ht="12.75">
      <c r="A7" s="118" t="s">
        <v>38</v>
      </c>
      <c r="B7" s="30"/>
      <c r="C7" s="30"/>
      <c r="D7" s="30"/>
      <c r="E7" s="29"/>
      <c r="F7" s="28"/>
      <c r="G7" s="29"/>
      <c r="H7" s="30"/>
    </row>
    <row r="8" spans="1:8" ht="12.75">
      <c r="A8" s="118"/>
      <c r="B8" s="30"/>
      <c r="C8" s="30"/>
      <c r="D8" s="30"/>
      <c r="E8" s="29"/>
      <c r="F8" s="28"/>
      <c r="G8" s="29"/>
      <c r="H8" s="30"/>
    </row>
    <row r="9" spans="1:9" ht="12.75">
      <c r="A9" s="118" t="s">
        <v>80</v>
      </c>
      <c r="B9" s="180"/>
      <c r="C9" s="180"/>
      <c r="D9" s="180"/>
      <c r="E9" s="179"/>
      <c r="F9" s="181"/>
      <c r="G9" s="179"/>
      <c r="H9" s="198"/>
      <c r="I9" s="1"/>
    </row>
    <row r="10" spans="1:10" ht="12.75">
      <c r="A10" s="250" t="s">
        <v>81</v>
      </c>
      <c r="B10" s="219">
        <f>SUM('[1]Sammanfattning 2005'!$D$17)</f>
        <v>602</v>
      </c>
      <c r="C10" s="219">
        <v>600</v>
      </c>
      <c r="D10" s="219">
        <v>600</v>
      </c>
      <c r="E10" s="219">
        <v>630</v>
      </c>
      <c r="F10" s="251">
        <f>B10/E10</f>
        <v>0.9555555555555556</v>
      </c>
      <c r="G10" s="252">
        <f>+C10-B10</f>
        <v>-2</v>
      </c>
      <c r="H10" s="253">
        <v>414</v>
      </c>
      <c r="I10" s="1"/>
      <c r="J10" s="341"/>
    </row>
    <row r="11" spans="1:10" s="206" customFormat="1" ht="12.75">
      <c r="A11" s="221" t="s">
        <v>82</v>
      </c>
      <c r="B11" s="182">
        <f>SUM('[1]Sammanfattning 2005'!$D$27)</f>
        <v>3</v>
      </c>
      <c r="C11" s="182">
        <v>0</v>
      </c>
      <c r="D11" s="182">
        <v>0</v>
      </c>
      <c r="E11" s="182">
        <f>'[1]Sammanfattning 2005'!$F$27</f>
        <v>0</v>
      </c>
      <c r="F11" s="222"/>
      <c r="G11" s="185">
        <f aca="true" t="shared" si="0" ref="G11:G77">+C11-B11</f>
        <v>-3</v>
      </c>
      <c r="H11" s="198">
        <v>97</v>
      </c>
      <c r="I11" s="1"/>
      <c r="J11" s="341"/>
    </row>
    <row r="12" spans="1:10" ht="12.75">
      <c r="A12" s="250" t="s">
        <v>27</v>
      </c>
      <c r="B12" s="219">
        <f>SUM('[1]Sammanfattning 2005'!$D$30)</f>
        <v>268</v>
      </c>
      <c r="C12" s="219">
        <v>265</v>
      </c>
      <c r="D12" s="219">
        <v>265</v>
      </c>
      <c r="E12" s="219">
        <v>278</v>
      </c>
      <c r="F12" s="251">
        <f>B12/E12</f>
        <v>0.9640287769784173</v>
      </c>
      <c r="G12" s="252">
        <f t="shared" si="0"/>
        <v>-3</v>
      </c>
      <c r="H12" s="253">
        <v>255</v>
      </c>
      <c r="I12" s="1"/>
      <c r="J12" s="341"/>
    </row>
    <row r="13" spans="1:10" s="206" customFormat="1" ht="12.75">
      <c r="A13" s="221" t="s">
        <v>83</v>
      </c>
      <c r="B13" s="224">
        <f>SUM('[1]Sammanfattning 2005'!$D$21)</f>
        <v>258</v>
      </c>
      <c r="C13" s="224">
        <v>260</v>
      </c>
      <c r="D13" s="224">
        <v>260</v>
      </c>
      <c r="E13" s="224">
        <v>265</v>
      </c>
      <c r="F13" s="222">
        <f>B13/E13</f>
        <v>0.9735849056603774</v>
      </c>
      <c r="G13" s="271">
        <f t="shared" si="0"/>
        <v>2</v>
      </c>
      <c r="H13" s="198">
        <v>244</v>
      </c>
      <c r="I13" s="1"/>
      <c r="J13" s="341"/>
    </row>
    <row r="14" spans="1:10" s="327" customFormat="1" ht="12.75">
      <c r="A14" s="261" t="s">
        <v>23</v>
      </c>
      <c r="B14" s="183">
        <f>SUM(B10:B13)</f>
        <v>1131</v>
      </c>
      <c r="C14" s="183">
        <f>SUM(C10:C13)</f>
        <v>1125</v>
      </c>
      <c r="D14" s="183">
        <f>SUM(D10:D13)</f>
        <v>1125</v>
      </c>
      <c r="E14" s="183">
        <f>SUM(E10:E13)</f>
        <v>1173</v>
      </c>
      <c r="F14" s="275">
        <f>B14/E14</f>
        <v>0.9641943734015346</v>
      </c>
      <c r="G14" s="183">
        <f t="shared" si="0"/>
        <v>-6</v>
      </c>
      <c r="H14" s="183">
        <f>SUM(H10:H13)</f>
        <v>1010</v>
      </c>
      <c r="I14" s="1"/>
      <c r="J14" s="341"/>
    </row>
    <row r="15" spans="1:10" ht="12.75">
      <c r="A15" s="263"/>
      <c r="B15" s="242"/>
      <c r="C15" s="264"/>
      <c r="D15" s="184"/>
      <c r="E15" s="242"/>
      <c r="F15" s="222"/>
      <c r="G15" s="185"/>
      <c r="H15" s="198"/>
      <c r="I15" s="1"/>
      <c r="J15" s="341"/>
    </row>
    <row r="16" spans="1:10" ht="12.75">
      <c r="A16" s="265" t="s">
        <v>86</v>
      </c>
      <c r="B16" s="242"/>
      <c r="C16" s="264"/>
      <c r="D16" s="184"/>
      <c r="E16" s="242"/>
      <c r="F16" s="222"/>
      <c r="G16" s="185"/>
      <c r="H16" s="198"/>
      <c r="I16" s="1"/>
      <c r="J16" s="341"/>
    </row>
    <row r="17" spans="1:10" s="206" customFormat="1" ht="12.75">
      <c r="A17" s="250" t="s">
        <v>87</v>
      </c>
      <c r="B17" s="219">
        <f>SUM('[1]Sammanfattning 2005'!$D$19)</f>
        <v>442</v>
      </c>
      <c r="C17" s="219">
        <v>422</v>
      </c>
      <c r="D17" s="219">
        <v>422</v>
      </c>
      <c r="E17" s="219">
        <v>392</v>
      </c>
      <c r="F17" s="251">
        <f aca="true" t="shared" si="1" ref="F17:F24">B17/E17</f>
        <v>1.1275510204081634</v>
      </c>
      <c r="G17" s="252">
        <f t="shared" si="0"/>
        <v>-20</v>
      </c>
      <c r="H17" s="253">
        <v>418</v>
      </c>
      <c r="I17" s="1"/>
      <c r="J17" s="341"/>
    </row>
    <row r="18" spans="1:10" s="206" customFormat="1" ht="12.75">
      <c r="A18" s="221" t="s">
        <v>88</v>
      </c>
      <c r="B18" s="182">
        <f>SUM('[1]Sammanfattning 2005'!$D$31)</f>
        <v>163</v>
      </c>
      <c r="C18" s="182">
        <v>187</v>
      </c>
      <c r="D18" s="182">
        <v>187</v>
      </c>
      <c r="E18" s="182">
        <v>187</v>
      </c>
      <c r="F18" s="222">
        <f t="shared" si="1"/>
        <v>0.8716577540106952</v>
      </c>
      <c r="G18" s="185">
        <f t="shared" si="0"/>
        <v>24</v>
      </c>
      <c r="H18" s="198">
        <v>167</v>
      </c>
      <c r="I18" s="1"/>
      <c r="J18" s="341"/>
    </row>
    <row r="19" spans="1:10" ht="12.75">
      <c r="A19" s="250" t="s">
        <v>89</v>
      </c>
      <c r="B19" s="219">
        <f>SUM('[1]Sammanfattning 2005'!$D$32)</f>
        <v>7</v>
      </c>
      <c r="C19" s="219">
        <v>26</v>
      </c>
      <c r="D19" s="219">
        <v>26</v>
      </c>
      <c r="E19" s="219">
        <v>25</v>
      </c>
      <c r="F19" s="251">
        <f t="shared" si="1"/>
        <v>0.28</v>
      </c>
      <c r="G19" s="252">
        <f t="shared" si="0"/>
        <v>19</v>
      </c>
      <c r="H19" s="253">
        <v>0</v>
      </c>
      <c r="I19" s="1"/>
      <c r="J19" s="341"/>
    </row>
    <row r="20" spans="1:10" s="206" customFormat="1" ht="12.75">
      <c r="A20" s="221" t="s">
        <v>26</v>
      </c>
      <c r="B20" s="182">
        <f>SUM('[1]Sammanfattning 2005'!$D$33)</f>
        <v>1313</v>
      </c>
      <c r="C20" s="182">
        <v>1467</v>
      </c>
      <c r="D20" s="182">
        <v>1467</v>
      </c>
      <c r="E20" s="182">
        <v>1445</v>
      </c>
      <c r="F20" s="222">
        <f t="shared" si="1"/>
        <v>0.9086505190311419</v>
      </c>
      <c r="G20" s="185">
        <f t="shared" si="0"/>
        <v>154</v>
      </c>
      <c r="H20" s="198">
        <v>1366</v>
      </c>
      <c r="I20" s="1"/>
      <c r="J20" s="341"/>
    </row>
    <row r="21" spans="1:10" ht="12.75">
      <c r="A21" s="250" t="s">
        <v>90</v>
      </c>
      <c r="B21" s="219">
        <f>SUM('[1]Sammanfattning 2005'!$D$34)</f>
        <v>288</v>
      </c>
      <c r="C21" s="219">
        <v>225</v>
      </c>
      <c r="D21" s="219">
        <v>225</v>
      </c>
      <c r="E21" s="219">
        <v>319</v>
      </c>
      <c r="F21" s="251">
        <f t="shared" si="1"/>
        <v>0.9028213166144201</v>
      </c>
      <c r="G21" s="252">
        <f t="shared" si="0"/>
        <v>-63</v>
      </c>
      <c r="H21" s="253">
        <v>338</v>
      </c>
      <c r="I21" s="1"/>
      <c r="J21" s="341"/>
    </row>
    <row r="22" spans="1:10" s="206" customFormat="1" ht="12.75">
      <c r="A22" s="221" t="s">
        <v>91</v>
      </c>
      <c r="B22" s="182">
        <v>0</v>
      </c>
      <c r="C22" s="182">
        <v>0</v>
      </c>
      <c r="D22" s="182">
        <v>0</v>
      </c>
      <c r="E22" s="182"/>
      <c r="F22" s="222"/>
      <c r="G22" s="185">
        <f t="shared" si="0"/>
        <v>0</v>
      </c>
      <c r="H22" s="198">
        <v>0</v>
      </c>
      <c r="I22" s="1"/>
      <c r="J22" s="341"/>
    </row>
    <row r="23" spans="1:11" ht="12.75">
      <c r="A23" s="250" t="s">
        <v>136</v>
      </c>
      <c r="B23" s="219">
        <f>SUM('[1]Sammanfattning 2005'!$D$47)</f>
        <v>767</v>
      </c>
      <c r="C23" s="219">
        <v>860</v>
      </c>
      <c r="D23" s="219">
        <v>860</v>
      </c>
      <c r="E23" s="219">
        <v>860</v>
      </c>
      <c r="F23" s="251">
        <f t="shared" si="1"/>
        <v>0.891860465116279</v>
      </c>
      <c r="G23" s="252">
        <f t="shared" si="0"/>
        <v>93</v>
      </c>
      <c r="H23" s="253">
        <v>0</v>
      </c>
      <c r="I23" s="1"/>
      <c r="J23" s="341"/>
      <c r="K23" s="206"/>
    </row>
    <row r="24" spans="1:10" s="327" customFormat="1" ht="12.75">
      <c r="A24" s="261" t="s">
        <v>23</v>
      </c>
      <c r="B24" s="183">
        <f>SUM(B17:B23)</f>
        <v>2980</v>
      </c>
      <c r="C24" s="183">
        <f>SUM(C17:C23)</f>
        <v>3187</v>
      </c>
      <c r="D24" s="183">
        <f>SUM(D17:D23)</f>
        <v>3187</v>
      </c>
      <c r="E24" s="183">
        <f>SUM(E17:E23)</f>
        <v>3228</v>
      </c>
      <c r="F24" s="275">
        <f t="shared" si="1"/>
        <v>0.9231722428748451</v>
      </c>
      <c r="G24" s="183">
        <f t="shared" si="0"/>
        <v>207</v>
      </c>
      <c r="H24" s="183">
        <f>SUM(H17:H22)</f>
        <v>2289</v>
      </c>
      <c r="I24" s="1"/>
      <c r="J24" s="341"/>
    </row>
    <row r="25" spans="1:10" ht="12.75">
      <c r="A25" s="221"/>
      <c r="B25" s="243"/>
      <c r="C25" s="185"/>
      <c r="D25" s="185"/>
      <c r="E25" s="243"/>
      <c r="F25" s="222"/>
      <c r="G25" s="185"/>
      <c r="H25" s="198"/>
      <c r="I25" s="1"/>
      <c r="J25" s="341"/>
    </row>
    <row r="26" spans="1:10" ht="12.75">
      <c r="A26" s="265" t="s">
        <v>92</v>
      </c>
      <c r="B26" s="242"/>
      <c r="C26" s="184"/>
      <c r="D26" s="184"/>
      <c r="E26" s="242"/>
      <c r="F26" s="222"/>
      <c r="G26" s="185"/>
      <c r="H26" s="198"/>
      <c r="I26" s="1"/>
      <c r="J26" s="341"/>
    </row>
    <row r="27" spans="1:10" ht="12.75">
      <c r="A27" s="286" t="s">
        <v>93</v>
      </c>
      <c r="B27" s="287">
        <f>SUM('[1]Sammanfattning 2005'!$D$20)</f>
        <v>82</v>
      </c>
      <c r="C27" s="288">
        <v>65</v>
      </c>
      <c r="D27" s="288">
        <v>65</v>
      </c>
      <c r="E27" s="287">
        <v>76</v>
      </c>
      <c r="F27" s="251">
        <f>B27/E27</f>
        <v>1.0789473684210527</v>
      </c>
      <c r="G27" s="252">
        <f t="shared" si="0"/>
        <v>-17</v>
      </c>
      <c r="H27" s="253">
        <v>76</v>
      </c>
      <c r="I27" s="1"/>
      <c r="J27" s="341"/>
    </row>
    <row r="28" spans="1:10" s="206" customFormat="1" ht="12.75">
      <c r="A28" s="266" t="s">
        <v>94</v>
      </c>
      <c r="B28" s="244">
        <f>SUM('[1]Sammanfattning 2005'!$D$22)</f>
        <v>34</v>
      </c>
      <c r="C28" s="184">
        <v>14</v>
      </c>
      <c r="D28" s="184">
        <v>14</v>
      </c>
      <c r="E28" s="244">
        <v>33</v>
      </c>
      <c r="F28" s="222">
        <f aca="true" t="shared" si="2" ref="F28:F34">B28/E28</f>
        <v>1.0303030303030303</v>
      </c>
      <c r="G28" s="185">
        <f t="shared" si="0"/>
        <v>-20</v>
      </c>
      <c r="H28" s="198">
        <v>54</v>
      </c>
      <c r="I28" s="1"/>
      <c r="J28" s="341"/>
    </row>
    <row r="29" spans="1:10" ht="12.75">
      <c r="A29" s="286" t="s">
        <v>95</v>
      </c>
      <c r="B29" s="287">
        <f>SUM('[1]Sammanfattning 2005'!$D$23)</f>
        <v>627</v>
      </c>
      <c r="C29" s="288">
        <v>536</v>
      </c>
      <c r="D29" s="288">
        <v>536</v>
      </c>
      <c r="E29" s="287">
        <v>568</v>
      </c>
      <c r="F29" s="251">
        <f t="shared" si="2"/>
        <v>1.1038732394366197</v>
      </c>
      <c r="G29" s="252">
        <f t="shared" si="0"/>
        <v>-91</v>
      </c>
      <c r="H29" s="253">
        <v>19</v>
      </c>
      <c r="I29" s="1"/>
      <c r="J29" s="341"/>
    </row>
    <row r="30" spans="1:10" s="206" customFormat="1" ht="12.75">
      <c r="A30" s="266" t="s">
        <v>96</v>
      </c>
      <c r="B30" s="244">
        <f>SUM('[1]Sammanfattning 2005'!$D$24)</f>
        <v>93</v>
      </c>
      <c r="C30" s="184">
        <v>110</v>
      </c>
      <c r="D30" s="184">
        <v>110</v>
      </c>
      <c r="E30" s="244">
        <v>94</v>
      </c>
      <c r="F30" s="222">
        <f t="shared" si="2"/>
        <v>0.9893617021276596</v>
      </c>
      <c r="G30" s="185">
        <f t="shared" si="0"/>
        <v>17</v>
      </c>
      <c r="H30" s="198">
        <v>45</v>
      </c>
      <c r="I30" s="1"/>
      <c r="J30" s="341"/>
    </row>
    <row r="31" spans="1:10" ht="12.75">
      <c r="A31" s="286" t="s">
        <v>97</v>
      </c>
      <c r="B31" s="287">
        <f>SUM('[1]Sammanfattning 2005'!$D$25)</f>
        <v>139</v>
      </c>
      <c r="C31" s="288">
        <v>173</v>
      </c>
      <c r="D31" s="288">
        <v>173</v>
      </c>
      <c r="E31" s="287">
        <v>169</v>
      </c>
      <c r="F31" s="251">
        <f t="shared" si="2"/>
        <v>0.8224852071005917</v>
      </c>
      <c r="G31" s="252">
        <f t="shared" si="0"/>
        <v>34</v>
      </c>
      <c r="H31" s="253">
        <v>104</v>
      </c>
      <c r="I31" s="1"/>
      <c r="J31" s="341"/>
    </row>
    <row r="32" spans="1:10" s="206" customFormat="1" ht="12.75">
      <c r="A32" s="221" t="s">
        <v>63</v>
      </c>
      <c r="B32" s="182">
        <f>SUM('[1]Sammanfattning 2005'!$D$18)</f>
        <v>26</v>
      </c>
      <c r="C32" s="182">
        <v>56</v>
      </c>
      <c r="D32" s="182">
        <v>56</v>
      </c>
      <c r="E32" s="182">
        <v>36</v>
      </c>
      <c r="F32" s="222">
        <f t="shared" si="2"/>
        <v>0.7222222222222222</v>
      </c>
      <c r="G32" s="185">
        <f t="shared" si="0"/>
        <v>30</v>
      </c>
      <c r="H32" s="198">
        <v>43</v>
      </c>
      <c r="I32" s="1"/>
      <c r="J32" s="341"/>
    </row>
    <row r="33" spans="1:10" ht="12.75">
      <c r="A33" s="250" t="s">
        <v>98</v>
      </c>
      <c r="B33" s="219">
        <f>SUM('[1]Sammanfattning 2005'!$D$28)</f>
        <v>0</v>
      </c>
      <c r="C33" s="219">
        <v>0</v>
      </c>
      <c r="D33" s="219">
        <v>0</v>
      </c>
      <c r="E33" s="219">
        <f>'[1]Sammanfattning 2005'!$F$28</f>
        <v>0</v>
      </c>
      <c r="F33" s="251"/>
      <c r="G33" s="252">
        <f t="shared" si="0"/>
        <v>0</v>
      </c>
      <c r="H33" s="253">
        <v>456</v>
      </c>
      <c r="I33" s="1"/>
      <c r="J33" s="341"/>
    </row>
    <row r="34" spans="1:11" s="327" customFormat="1" ht="12.75">
      <c r="A34" s="261" t="s">
        <v>23</v>
      </c>
      <c r="B34" s="183">
        <f>SUM(B27:B33)</f>
        <v>1001</v>
      </c>
      <c r="C34" s="183">
        <f>SUM(C27:C33)</f>
        <v>954</v>
      </c>
      <c r="D34" s="183">
        <f>SUM(D27:D33)</f>
        <v>954</v>
      </c>
      <c r="E34" s="183">
        <f>SUM(E27:E33)</f>
        <v>976</v>
      </c>
      <c r="F34" s="275">
        <f t="shared" si="2"/>
        <v>1.0256147540983607</v>
      </c>
      <c r="G34" s="183">
        <f t="shared" si="0"/>
        <v>-47</v>
      </c>
      <c r="H34" s="183">
        <f>SUM(H27:H33)</f>
        <v>797</v>
      </c>
      <c r="I34" s="1"/>
      <c r="J34" s="341"/>
      <c r="K34" s="328"/>
    </row>
    <row r="35" spans="1:10" ht="12.75">
      <c r="A35" s="266"/>
      <c r="B35" s="242"/>
      <c r="C35" s="184"/>
      <c r="D35" s="184"/>
      <c r="E35" s="242"/>
      <c r="F35" s="222"/>
      <c r="G35" s="185"/>
      <c r="H35" s="198"/>
      <c r="I35" s="1"/>
      <c r="J35" s="341"/>
    </row>
    <row r="36" spans="1:10" ht="12.75">
      <c r="A36" s="265" t="s">
        <v>43</v>
      </c>
      <c r="B36" s="242"/>
      <c r="C36" s="184"/>
      <c r="D36" s="184"/>
      <c r="E36" s="242"/>
      <c r="F36" s="222"/>
      <c r="G36" s="185"/>
      <c r="H36" s="198"/>
      <c r="I36" s="1"/>
      <c r="J36" s="341"/>
    </row>
    <row r="37" spans="1:10" ht="12.75">
      <c r="A37" s="250" t="s">
        <v>58</v>
      </c>
      <c r="B37" s="219">
        <f>SUM('[1]Sammanfattning 2005'!$D$41)</f>
        <v>123</v>
      </c>
      <c r="C37" s="219">
        <v>105</v>
      </c>
      <c r="D37" s="219">
        <v>105</v>
      </c>
      <c r="E37" s="219">
        <v>123</v>
      </c>
      <c r="F37" s="251">
        <f aca="true" t="shared" si="3" ref="F37:F45">B37/E37</f>
        <v>1</v>
      </c>
      <c r="G37" s="252">
        <f t="shared" si="0"/>
        <v>-18</v>
      </c>
      <c r="H37" s="253">
        <v>133</v>
      </c>
      <c r="I37" s="1"/>
      <c r="J37" s="341"/>
    </row>
    <row r="38" spans="1:10" s="206" customFormat="1" ht="12.75">
      <c r="A38" s="221" t="s">
        <v>61</v>
      </c>
      <c r="B38" s="182">
        <f>SUM('[1]Sammanfattning 2005'!$D$46)</f>
        <v>5</v>
      </c>
      <c r="C38" s="182">
        <v>5</v>
      </c>
      <c r="D38" s="182">
        <v>5</v>
      </c>
      <c r="E38" s="182">
        <f>'[1]Sammanfattning 2005'!$F$46</f>
        <v>5</v>
      </c>
      <c r="F38" s="222">
        <f t="shared" si="3"/>
        <v>1</v>
      </c>
      <c r="G38" s="185">
        <f t="shared" si="0"/>
        <v>0</v>
      </c>
      <c r="H38" s="198">
        <v>2</v>
      </c>
      <c r="I38" s="1"/>
      <c r="J38" s="341"/>
    </row>
    <row r="39" spans="1:10" ht="12.75">
      <c r="A39" s="250" t="s">
        <v>99</v>
      </c>
      <c r="B39" s="219">
        <f>SUM('[1]Sammanfattning 2005'!$D$29)</f>
        <v>55</v>
      </c>
      <c r="C39" s="219">
        <v>35</v>
      </c>
      <c r="D39" s="219">
        <v>35</v>
      </c>
      <c r="E39" s="219">
        <v>26</v>
      </c>
      <c r="F39" s="251">
        <f t="shared" si="3"/>
        <v>2.1153846153846154</v>
      </c>
      <c r="G39" s="252">
        <f t="shared" si="0"/>
        <v>-20</v>
      </c>
      <c r="H39" s="253">
        <v>28</v>
      </c>
      <c r="I39" s="1"/>
      <c r="J39" s="341"/>
    </row>
    <row r="40" spans="1:10" s="206" customFormat="1" ht="12.75">
      <c r="A40" s="221" t="s">
        <v>64</v>
      </c>
      <c r="B40" s="182">
        <f>SUM('[1]Sammanfattning 2005'!$D$43)</f>
        <v>292</v>
      </c>
      <c r="C40" s="182">
        <v>264</v>
      </c>
      <c r="D40" s="182">
        <v>264</v>
      </c>
      <c r="E40" s="182">
        <v>279</v>
      </c>
      <c r="F40" s="222">
        <f t="shared" si="3"/>
        <v>1.0465949820788532</v>
      </c>
      <c r="G40" s="185">
        <f t="shared" si="0"/>
        <v>-28</v>
      </c>
      <c r="H40" s="198">
        <v>0</v>
      </c>
      <c r="I40" s="1"/>
      <c r="J40" s="341"/>
    </row>
    <row r="41" spans="1:10" ht="12.75">
      <c r="A41" s="250" t="s">
        <v>59</v>
      </c>
      <c r="B41" s="219">
        <f>SUM('[1]Sammanfattning 2005'!$D$42)</f>
        <v>276</v>
      </c>
      <c r="C41" s="219">
        <v>235</v>
      </c>
      <c r="D41" s="219">
        <v>235</v>
      </c>
      <c r="E41" s="219">
        <v>268</v>
      </c>
      <c r="F41" s="251">
        <f t="shared" si="3"/>
        <v>1.0298507462686568</v>
      </c>
      <c r="G41" s="252">
        <f t="shared" si="0"/>
        <v>-41</v>
      </c>
      <c r="H41" s="253">
        <v>247</v>
      </c>
      <c r="I41" s="1"/>
      <c r="J41" s="341"/>
    </row>
    <row r="42" spans="1:10" s="206" customFormat="1" ht="12.75">
      <c r="A42" s="221" t="s">
        <v>60</v>
      </c>
      <c r="B42" s="182">
        <f>SUM('[1]Sammanfattning 2005'!$D$44)</f>
        <v>37</v>
      </c>
      <c r="C42" s="182">
        <v>27</v>
      </c>
      <c r="D42" s="182">
        <v>27</v>
      </c>
      <c r="E42" s="182">
        <v>43</v>
      </c>
      <c r="F42" s="222">
        <f t="shared" si="3"/>
        <v>0.8604651162790697</v>
      </c>
      <c r="G42" s="185">
        <f t="shared" si="0"/>
        <v>-10</v>
      </c>
      <c r="H42" s="198">
        <v>28</v>
      </c>
      <c r="I42" s="1"/>
      <c r="J42" s="341"/>
    </row>
    <row r="43" spans="1:10" ht="12.75">
      <c r="A43" s="250" t="s">
        <v>100</v>
      </c>
      <c r="B43" s="219">
        <f>SUM('[1]Sammanfattning 2005'!$D$45)</f>
        <v>11</v>
      </c>
      <c r="C43" s="219">
        <v>25</v>
      </c>
      <c r="D43" s="219">
        <v>25</v>
      </c>
      <c r="E43" s="219">
        <f>'[1]Sammanfattning 2005'!$F$45</f>
        <v>18</v>
      </c>
      <c r="F43" s="251">
        <f t="shared" si="3"/>
        <v>0.6111111111111112</v>
      </c>
      <c r="G43" s="252">
        <f t="shared" si="0"/>
        <v>14</v>
      </c>
      <c r="H43" s="253"/>
      <c r="I43" s="1"/>
      <c r="J43" s="341"/>
    </row>
    <row r="44" spans="1:10" s="206" customFormat="1" ht="12.75">
      <c r="A44" s="221" t="s">
        <v>62</v>
      </c>
      <c r="B44" s="182">
        <f>SUM('[1]Sammanfattning 2005'!$D$39+'[1]Sammanfattning 2005'!$D$40)</f>
        <v>39</v>
      </c>
      <c r="C44" s="182">
        <v>40</v>
      </c>
      <c r="D44" s="182">
        <v>40</v>
      </c>
      <c r="E44" s="182">
        <v>60</v>
      </c>
      <c r="F44" s="222">
        <f t="shared" si="3"/>
        <v>0.65</v>
      </c>
      <c r="G44" s="185">
        <f t="shared" si="0"/>
        <v>1</v>
      </c>
      <c r="H44" s="198">
        <v>46</v>
      </c>
      <c r="I44" s="1"/>
      <c r="J44" s="341"/>
    </row>
    <row r="45" spans="1:10" s="31" customFormat="1" ht="12.75">
      <c r="A45" s="261" t="s">
        <v>23</v>
      </c>
      <c r="B45" s="183">
        <f>SUM(B37:B44)</f>
        <v>838</v>
      </c>
      <c r="C45" s="183">
        <f>SUM(C37:C44)</f>
        <v>736</v>
      </c>
      <c r="D45" s="183">
        <f>SUM(D37:D44)</f>
        <v>736</v>
      </c>
      <c r="E45" s="183">
        <f>SUM(E37:E44)</f>
        <v>822</v>
      </c>
      <c r="F45" s="275">
        <f t="shared" si="3"/>
        <v>1.0194647201946472</v>
      </c>
      <c r="G45" s="183">
        <f t="shared" si="0"/>
        <v>-102</v>
      </c>
      <c r="H45" s="183">
        <f>SUM(H37:H44)</f>
        <v>484</v>
      </c>
      <c r="I45" s="1"/>
      <c r="J45" s="341"/>
    </row>
    <row r="46" spans="1:10" ht="12.75">
      <c r="A46" s="221"/>
      <c r="B46" s="243"/>
      <c r="C46" s="185"/>
      <c r="D46" s="185"/>
      <c r="E46" s="243"/>
      <c r="F46" s="222"/>
      <c r="G46" s="185"/>
      <c r="H46" s="198"/>
      <c r="I46" s="1"/>
      <c r="J46" s="341"/>
    </row>
    <row r="47" spans="1:10" ht="12.75">
      <c r="A47" s="265" t="s">
        <v>101</v>
      </c>
      <c r="B47" s="242"/>
      <c r="C47" s="184"/>
      <c r="D47" s="184"/>
      <c r="E47" s="242"/>
      <c r="F47" s="222"/>
      <c r="G47" s="185"/>
      <c r="H47" s="198"/>
      <c r="I47" s="1"/>
      <c r="J47" s="341"/>
    </row>
    <row r="48" spans="1:10" ht="12.75">
      <c r="A48" s="250" t="s">
        <v>102</v>
      </c>
      <c r="B48" s="219">
        <f>SUM('[1]Sammanfattning 2005'!$D$26)</f>
        <v>2630</v>
      </c>
      <c r="C48" s="219">
        <v>2615</v>
      </c>
      <c r="D48" s="219">
        <v>2615</v>
      </c>
      <c r="E48" s="219">
        <v>2715</v>
      </c>
      <c r="F48" s="251">
        <f aca="true" t="shared" si="4" ref="F48:F55">B48/E48</f>
        <v>0.9686924493554327</v>
      </c>
      <c r="G48" s="252">
        <f t="shared" si="0"/>
        <v>-15</v>
      </c>
      <c r="H48" s="253">
        <v>1599</v>
      </c>
      <c r="I48" s="1"/>
      <c r="J48" s="341"/>
    </row>
    <row r="49" spans="1:10" s="206" customFormat="1" ht="12.75">
      <c r="A49" s="221" t="s">
        <v>103</v>
      </c>
      <c r="B49" s="182">
        <f>SUM('[1]Sammanfattning 2005'!$D$36)</f>
        <v>4292</v>
      </c>
      <c r="C49" s="182">
        <v>4483</v>
      </c>
      <c r="D49" s="182">
        <v>4483</v>
      </c>
      <c r="E49" s="182">
        <v>4326</v>
      </c>
      <c r="F49" s="222">
        <f t="shared" si="4"/>
        <v>0.9921405455386038</v>
      </c>
      <c r="G49" s="185">
        <f t="shared" si="0"/>
        <v>191</v>
      </c>
      <c r="H49" s="198">
        <v>4035</v>
      </c>
      <c r="I49" s="1"/>
      <c r="J49" s="341"/>
    </row>
    <row r="50" spans="1:10" ht="12.75">
      <c r="A50" s="250" t="s">
        <v>3</v>
      </c>
      <c r="B50" s="219">
        <f>SUM('[1]Sammanfattning 2005'!$D$35)</f>
        <v>4</v>
      </c>
      <c r="C50" s="219">
        <v>50</v>
      </c>
      <c r="D50" s="219">
        <v>50</v>
      </c>
      <c r="E50" s="219">
        <v>17</v>
      </c>
      <c r="F50" s="251">
        <f t="shared" si="4"/>
        <v>0.23529411764705882</v>
      </c>
      <c r="G50" s="252">
        <f t="shared" si="0"/>
        <v>46</v>
      </c>
      <c r="H50" s="253">
        <v>13</v>
      </c>
      <c r="I50" s="1"/>
      <c r="J50" s="341"/>
    </row>
    <row r="51" spans="1:10" s="206" customFormat="1" ht="12.75">
      <c r="A51" s="221" t="s">
        <v>57</v>
      </c>
      <c r="B51" s="182">
        <f>SUM('[1]Sammanfattning 2005'!$D$38)</f>
        <v>26</v>
      </c>
      <c r="C51" s="182">
        <v>65</v>
      </c>
      <c r="D51" s="182">
        <v>65</v>
      </c>
      <c r="E51" s="182">
        <v>65</v>
      </c>
      <c r="F51" s="222">
        <f t="shared" si="4"/>
        <v>0.4</v>
      </c>
      <c r="G51" s="185">
        <f t="shared" si="0"/>
        <v>39</v>
      </c>
      <c r="H51" s="198">
        <v>19</v>
      </c>
      <c r="I51" s="1"/>
      <c r="J51" s="341"/>
    </row>
    <row r="52" spans="1:10" s="34" customFormat="1" ht="12.75">
      <c r="A52" s="267" t="s">
        <v>125</v>
      </c>
      <c r="B52" s="186">
        <f>SUM('[1]Sammanfattning 2005'!$D$37)</f>
        <v>-518</v>
      </c>
      <c r="C52" s="186">
        <v>-493</v>
      </c>
      <c r="D52" s="186">
        <v>-493</v>
      </c>
      <c r="E52" s="186">
        <f>'[1]Sammanfattning 2005'!$F$37</f>
        <v>-500</v>
      </c>
      <c r="F52" s="222">
        <f t="shared" si="4"/>
        <v>1.036</v>
      </c>
      <c r="G52" s="268">
        <f t="shared" si="0"/>
        <v>25</v>
      </c>
      <c r="H52" s="269">
        <v>-413</v>
      </c>
      <c r="I52" s="1"/>
      <c r="J52" s="341"/>
    </row>
    <row r="53" spans="1:10" ht="12.75">
      <c r="A53" s="261" t="s">
        <v>23</v>
      </c>
      <c r="B53" s="183">
        <f>SUM(B48:B52)</f>
        <v>6434</v>
      </c>
      <c r="C53" s="183">
        <f>SUM(C48:C52)</f>
        <v>6720</v>
      </c>
      <c r="D53" s="187">
        <f>SUM(D48:D52)</f>
        <v>6720</v>
      </c>
      <c r="E53" s="183">
        <f>SUM(E48:E52)</f>
        <v>6623</v>
      </c>
      <c r="F53" s="275">
        <f t="shared" si="4"/>
        <v>0.9714630831949268</v>
      </c>
      <c r="G53" s="262">
        <f t="shared" si="0"/>
        <v>286</v>
      </c>
      <c r="H53" s="183">
        <f>SUM(H48:H52)</f>
        <v>5253</v>
      </c>
      <c r="I53" s="1"/>
      <c r="J53" s="341"/>
    </row>
    <row r="54" spans="1:10" ht="12.75">
      <c r="A54" s="270"/>
      <c r="B54" s="188"/>
      <c r="C54" s="188"/>
      <c r="D54" s="188"/>
      <c r="E54" s="188"/>
      <c r="F54" s="225"/>
      <c r="G54" s="271"/>
      <c r="H54" s="272"/>
      <c r="I54" s="1"/>
      <c r="J54" s="341"/>
    </row>
    <row r="55" spans="1:10" s="31" customFormat="1" ht="12.75">
      <c r="A55" s="273" t="s">
        <v>44</v>
      </c>
      <c r="B55" s="245">
        <f>SUM(B14+B24+B34+B45+B53)</f>
        <v>12384</v>
      </c>
      <c r="C55" s="183">
        <f>SUM(C14+C24+C34+C45+C53)</f>
        <v>12722</v>
      </c>
      <c r="D55" s="183">
        <f>SUM(D14+D24+D34+D45+D53)</f>
        <v>12722</v>
      </c>
      <c r="E55" s="245">
        <f>SUM(E14+E24+E34+E45+E53)</f>
        <v>12822</v>
      </c>
      <c r="F55" s="275">
        <f t="shared" si="4"/>
        <v>0.9658399625643426</v>
      </c>
      <c r="G55" s="183">
        <f t="shared" si="0"/>
        <v>338</v>
      </c>
      <c r="H55" s="274">
        <f>SUM(H14+H24+H34+H45+H53)</f>
        <v>9833</v>
      </c>
      <c r="I55" s="1"/>
      <c r="J55" s="341"/>
    </row>
    <row r="56" spans="1:10" ht="12.75">
      <c r="A56" s="221"/>
      <c r="B56" s="246"/>
      <c r="C56" s="189"/>
      <c r="D56" s="189"/>
      <c r="E56" s="246"/>
      <c r="F56" s="223"/>
      <c r="G56" s="189"/>
      <c r="H56" s="201"/>
      <c r="I56" s="1"/>
      <c r="J56" s="341"/>
    </row>
    <row r="57" spans="1:10" ht="12.75">
      <c r="A57" s="221"/>
      <c r="B57" s="246"/>
      <c r="C57" s="189"/>
      <c r="D57" s="189"/>
      <c r="E57" s="246"/>
      <c r="F57" s="223"/>
      <c r="G57" s="189"/>
      <c r="H57" s="201"/>
      <c r="I57" s="1"/>
      <c r="J57" s="341"/>
    </row>
    <row r="58" spans="1:10" ht="12.75">
      <c r="A58" s="221"/>
      <c r="B58" s="246"/>
      <c r="C58" s="189"/>
      <c r="D58" s="189"/>
      <c r="E58" s="246"/>
      <c r="F58" s="223"/>
      <c r="G58" s="189"/>
      <c r="H58" s="201"/>
      <c r="I58" s="1"/>
      <c r="J58" s="341"/>
    </row>
    <row r="59" spans="1:10" ht="12.75">
      <c r="A59" s="265" t="s">
        <v>104</v>
      </c>
      <c r="B59" s="242"/>
      <c r="C59" s="184"/>
      <c r="D59" s="184"/>
      <c r="E59" s="242"/>
      <c r="F59" s="222"/>
      <c r="G59" s="185"/>
      <c r="H59" s="198"/>
      <c r="I59" s="1"/>
      <c r="J59" s="341"/>
    </row>
    <row r="60" spans="1:10" ht="12.75">
      <c r="A60" s="250" t="s">
        <v>45</v>
      </c>
      <c r="B60" s="219">
        <f>SUM('[1]Sammanfattning 2005'!$D$50)</f>
        <v>2615</v>
      </c>
      <c r="C60" s="219">
        <v>2909</v>
      </c>
      <c r="D60" s="219">
        <v>2909</v>
      </c>
      <c r="E60" s="219">
        <v>2709</v>
      </c>
      <c r="F60" s="251">
        <f aca="true" t="shared" si="5" ref="F60:F66">B60/E60</f>
        <v>0.9653008490217793</v>
      </c>
      <c r="G60" s="252">
        <f t="shared" si="0"/>
        <v>294</v>
      </c>
      <c r="H60" s="253">
        <v>2790</v>
      </c>
      <c r="I60" s="1"/>
      <c r="J60" s="341"/>
    </row>
    <row r="61" spans="1:11" s="206" customFormat="1" ht="12.75">
      <c r="A61" s="221" t="s">
        <v>105</v>
      </c>
      <c r="B61" s="182">
        <f>SUM('[1]Sammanfattning 2005'!$D$51)</f>
        <v>111</v>
      </c>
      <c r="C61" s="182">
        <v>25</v>
      </c>
      <c r="D61" s="182">
        <v>25</v>
      </c>
      <c r="E61" s="182">
        <v>110</v>
      </c>
      <c r="F61" s="222">
        <f t="shared" si="5"/>
        <v>1.009090909090909</v>
      </c>
      <c r="G61" s="185">
        <f t="shared" si="0"/>
        <v>-86</v>
      </c>
      <c r="H61" s="198">
        <v>0</v>
      </c>
      <c r="I61" s="1"/>
      <c r="J61" s="341"/>
      <c r="K61" s="249"/>
    </row>
    <row r="62" spans="1:11" ht="12.75">
      <c r="A62" s="250" t="s">
        <v>106</v>
      </c>
      <c r="B62" s="219">
        <f>SUM('[1]Sammanfattning 2005'!$D$52)</f>
        <v>342</v>
      </c>
      <c r="C62" s="219">
        <v>390</v>
      </c>
      <c r="D62" s="219">
        <v>390</v>
      </c>
      <c r="E62" s="219">
        <v>390</v>
      </c>
      <c r="F62" s="251">
        <f t="shared" si="5"/>
        <v>0.8769230769230769</v>
      </c>
      <c r="G62" s="252">
        <f t="shared" si="0"/>
        <v>48</v>
      </c>
      <c r="H62" s="253">
        <v>338</v>
      </c>
      <c r="I62" s="1"/>
      <c r="J62" s="341"/>
      <c r="K62" s="1"/>
    </row>
    <row r="63" spans="1:11" s="206" customFormat="1" ht="12.75">
      <c r="A63" s="221" t="s">
        <v>46</v>
      </c>
      <c r="B63" s="224">
        <f>SUM('[1]Sammanfattning 2005'!$D$53)</f>
        <v>110</v>
      </c>
      <c r="C63" s="224">
        <v>115</v>
      </c>
      <c r="D63" s="224">
        <v>115</v>
      </c>
      <c r="E63" s="224">
        <v>80</v>
      </c>
      <c r="F63" s="222">
        <f t="shared" si="5"/>
        <v>1.375</v>
      </c>
      <c r="G63" s="185">
        <f t="shared" si="0"/>
        <v>5</v>
      </c>
      <c r="H63" s="198">
        <v>159</v>
      </c>
      <c r="I63" s="1"/>
      <c r="J63" s="341"/>
      <c r="K63" s="249"/>
    </row>
    <row r="64" spans="1:11" ht="12.75">
      <c r="A64" s="250" t="s">
        <v>47</v>
      </c>
      <c r="B64" s="219">
        <f>SUM('[1]Sammanfattning 2005'!$D$55)</f>
        <v>455</v>
      </c>
      <c r="C64" s="219">
        <v>410</v>
      </c>
      <c r="D64" s="219">
        <v>410</v>
      </c>
      <c r="E64" s="219">
        <v>420</v>
      </c>
      <c r="F64" s="251">
        <f t="shared" si="5"/>
        <v>1.0833333333333333</v>
      </c>
      <c r="G64" s="252">
        <f t="shared" si="0"/>
        <v>-45</v>
      </c>
      <c r="H64" s="253">
        <v>411</v>
      </c>
      <c r="I64" s="1"/>
      <c r="J64" s="341"/>
      <c r="K64" s="1"/>
    </row>
    <row r="65" spans="1:10" s="206" customFormat="1" ht="12.75">
      <c r="A65" s="221" t="s">
        <v>107</v>
      </c>
      <c r="B65" s="182">
        <f>SUM('[1]Sammanfattning 2005'!$D$54)</f>
        <v>10235</v>
      </c>
      <c r="C65" s="182">
        <v>10007</v>
      </c>
      <c r="D65" s="182">
        <v>10007</v>
      </c>
      <c r="E65" s="182">
        <v>10061</v>
      </c>
      <c r="F65" s="222">
        <f t="shared" si="5"/>
        <v>1.0172945035284764</v>
      </c>
      <c r="G65" s="185">
        <f t="shared" si="0"/>
        <v>-228</v>
      </c>
      <c r="H65" s="198">
        <v>10291</v>
      </c>
      <c r="I65" s="1"/>
      <c r="J65" s="341"/>
    </row>
    <row r="66" spans="1:10" ht="12.75">
      <c r="A66" s="261" t="s">
        <v>23</v>
      </c>
      <c r="B66" s="190">
        <f>SUM(B60:B65)</f>
        <v>13868</v>
      </c>
      <c r="C66" s="190">
        <f>SUM(C60:C65)</f>
        <v>13856</v>
      </c>
      <c r="D66" s="190">
        <f>SUM(D60:D65)</f>
        <v>13856</v>
      </c>
      <c r="E66" s="190">
        <f>SUM(E60:E65)</f>
        <v>13770</v>
      </c>
      <c r="F66" s="275">
        <f t="shared" si="5"/>
        <v>1.0071169208424111</v>
      </c>
      <c r="G66" s="262">
        <f t="shared" si="0"/>
        <v>-12</v>
      </c>
      <c r="H66" s="190">
        <f>SUM(H60:H65)</f>
        <v>13989</v>
      </c>
      <c r="I66" s="1"/>
      <c r="J66" s="341"/>
    </row>
    <row r="67" spans="1:10" s="32" customFormat="1" ht="12.75">
      <c r="A67" s="270"/>
      <c r="B67" s="191"/>
      <c r="C67" s="191"/>
      <c r="D67" s="191"/>
      <c r="E67" s="191"/>
      <c r="F67" s="276"/>
      <c r="G67" s="189"/>
      <c r="H67" s="191"/>
      <c r="I67" s="1"/>
      <c r="J67" s="341"/>
    </row>
    <row r="68" spans="1:10" s="32" customFormat="1" ht="12.75">
      <c r="A68" s="270"/>
      <c r="B68" s="191"/>
      <c r="C68" s="191"/>
      <c r="D68" s="191"/>
      <c r="E68" s="191"/>
      <c r="F68" s="276"/>
      <c r="G68" s="189"/>
      <c r="H68" s="191"/>
      <c r="I68" s="1"/>
      <c r="J68" s="341"/>
    </row>
    <row r="69" spans="1:10" s="32" customFormat="1" ht="12.75">
      <c r="A69" s="277" t="s">
        <v>48</v>
      </c>
      <c r="B69" s="190">
        <f>SUM(B55+B66)</f>
        <v>26252</v>
      </c>
      <c r="C69" s="193">
        <f>SUM(C55+C66)</f>
        <v>26578</v>
      </c>
      <c r="D69" s="190">
        <f>SUM(D55+D66)</f>
        <v>26578</v>
      </c>
      <c r="E69" s="190">
        <f>SUM(E55+E66)</f>
        <v>26592</v>
      </c>
      <c r="F69" s="275">
        <f>B69/E69</f>
        <v>0.9872141997593261</v>
      </c>
      <c r="G69" s="183">
        <f>SUM(G55+G66)</f>
        <v>326</v>
      </c>
      <c r="H69" s="190">
        <f>SUM(H55+H66)</f>
        <v>23822</v>
      </c>
      <c r="I69" s="1"/>
      <c r="J69" s="341"/>
    </row>
    <row r="70" spans="1:10" s="32" customFormat="1" ht="12.75">
      <c r="A70" s="278"/>
      <c r="B70" s="191"/>
      <c r="C70" s="191"/>
      <c r="D70" s="191"/>
      <c r="E70" s="191"/>
      <c r="F70" s="223"/>
      <c r="G70" s="189"/>
      <c r="H70" s="191"/>
      <c r="I70" s="1"/>
      <c r="J70" s="341"/>
    </row>
    <row r="71" spans="1:13" s="32" customFormat="1" ht="12.75">
      <c r="A71" s="278"/>
      <c r="B71" s="191"/>
      <c r="C71" s="191"/>
      <c r="D71" s="191"/>
      <c r="E71" s="191"/>
      <c r="F71" s="223"/>
      <c r="G71" s="189"/>
      <c r="H71" s="191"/>
      <c r="I71" s="1"/>
      <c r="J71" s="341"/>
      <c r="M71" s="291"/>
    </row>
    <row r="72" spans="1:10" s="32" customFormat="1" ht="12.75">
      <c r="A72" s="221"/>
      <c r="B72" s="247"/>
      <c r="C72" s="192"/>
      <c r="D72" s="192"/>
      <c r="E72" s="247"/>
      <c r="F72" s="223"/>
      <c r="G72" s="189"/>
      <c r="H72" s="201"/>
      <c r="I72" s="1"/>
      <c r="J72" s="341"/>
    </row>
    <row r="73" spans="1:10" ht="12.75">
      <c r="A73" s="279" t="s">
        <v>108</v>
      </c>
      <c r="B73" s="242"/>
      <c r="C73" s="184"/>
      <c r="D73" s="184"/>
      <c r="E73" s="242"/>
      <c r="F73" s="222"/>
      <c r="G73" s="185"/>
      <c r="H73" s="198"/>
      <c r="I73" s="1"/>
      <c r="J73" s="341"/>
    </row>
    <row r="74" spans="1:10" ht="12.75">
      <c r="A74" s="250" t="s">
        <v>109</v>
      </c>
      <c r="B74" s="219">
        <f>SUM('[1]Sammanfattning 2005'!$D$58)</f>
        <v>13359</v>
      </c>
      <c r="C74" s="219">
        <v>13122</v>
      </c>
      <c r="D74" s="219">
        <v>13122</v>
      </c>
      <c r="E74" s="219">
        <v>13160</v>
      </c>
      <c r="F74" s="251">
        <f>B74/E74</f>
        <v>1.0151215805471125</v>
      </c>
      <c r="G74" s="252">
        <f t="shared" si="0"/>
        <v>-237</v>
      </c>
      <c r="H74" s="253">
        <v>14125</v>
      </c>
      <c r="I74" s="1"/>
      <c r="J74" s="341"/>
    </row>
    <row r="75" spans="1:11" ht="12.75">
      <c r="A75" s="261" t="s">
        <v>23</v>
      </c>
      <c r="B75" s="183">
        <f>SUM(B74:B74)</f>
        <v>13359</v>
      </c>
      <c r="C75" s="183">
        <f>SUM(C74:C74)</f>
        <v>13122</v>
      </c>
      <c r="D75" s="183">
        <f>SUM(D74:D74)</f>
        <v>13122</v>
      </c>
      <c r="E75" s="183">
        <f>SUM(E74:E74)</f>
        <v>13160</v>
      </c>
      <c r="F75" s="275">
        <f>B75/E75</f>
        <v>1.0151215805471125</v>
      </c>
      <c r="G75" s="262">
        <f t="shared" si="0"/>
        <v>-237</v>
      </c>
      <c r="H75" s="183">
        <f>SUM(H74:H74)</f>
        <v>14125</v>
      </c>
      <c r="I75" s="1"/>
      <c r="J75" s="341"/>
      <c r="K75" s="1"/>
    </row>
    <row r="76" spans="1:11" ht="12.75">
      <c r="A76" s="270"/>
      <c r="B76" s="188"/>
      <c r="C76" s="188"/>
      <c r="D76" s="188"/>
      <c r="E76" s="188"/>
      <c r="F76" s="225"/>
      <c r="G76" s="271"/>
      <c r="H76" s="272"/>
      <c r="I76" s="1"/>
      <c r="J76" s="341"/>
      <c r="K76" s="1"/>
    </row>
    <row r="77" spans="1:11" ht="12.75">
      <c r="A77" s="277" t="s">
        <v>110</v>
      </c>
      <c r="B77" s="183">
        <f>SUM(B75)</f>
        <v>13359</v>
      </c>
      <c r="C77" s="183">
        <f>SUM(C75)</f>
        <v>13122</v>
      </c>
      <c r="D77" s="183">
        <f>SUM(D75)</f>
        <v>13122</v>
      </c>
      <c r="E77" s="183">
        <f>SUM(E75)</f>
        <v>13160</v>
      </c>
      <c r="F77" s="275">
        <f>B77/E77</f>
        <v>1.0151215805471125</v>
      </c>
      <c r="G77" s="262">
        <f t="shared" si="0"/>
        <v>-237</v>
      </c>
      <c r="H77" s="183">
        <f>SUM(H75)</f>
        <v>14125</v>
      </c>
      <c r="I77" s="1"/>
      <c r="J77" s="341"/>
      <c r="K77" s="1"/>
    </row>
    <row r="78" spans="1:10" s="32" customFormat="1" ht="12.75">
      <c r="A78" s="221"/>
      <c r="B78" s="247"/>
      <c r="C78" s="192"/>
      <c r="D78" s="192"/>
      <c r="E78" s="247"/>
      <c r="F78" s="223"/>
      <c r="G78" s="192"/>
      <c r="H78" s="201"/>
      <c r="I78" s="1"/>
      <c r="J78" s="341"/>
    </row>
    <row r="79" spans="1:10" s="32" customFormat="1" ht="12.75">
      <c r="A79" s="261"/>
      <c r="B79" s="193"/>
      <c r="C79" s="193"/>
      <c r="D79" s="193"/>
      <c r="E79" s="193"/>
      <c r="F79" s="280"/>
      <c r="G79" s="193"/>
      <c r="H79" s="193"/>
      <c r="I79" s="1"/>
      <c r="J79" s="341"/>
    </row>
    <row r="80" spans="1:10" ht="12.75">
      <c r="A80" s="277" t="s">
        <v>49</v>
      </c>
      <c r="B80" s="190">
        <f>SUM(B69+B77)</f>
        <v>39611</v>
      </c>
      <c r="C80" s="190">
        <f>SUM(C69+C77)</f>
        <v>39700</v>
      </c>
      <c r="D80" s="190">
        <f>SUM(D69+D77)</f>
        <v>39700</v>
      </c>
      <c r="E80" s="190">
        <f>SUM(E69+E77)</f>
        <v>39752</v>
      </c>
      <c r="F80" s="329">
        <f>B80/E80</f>
        <v>0.9964530086536526</v>
      </c>
      <c r="G80" s="190">
        <f>G14+G24+G34+G45+G53+G66+G75+G79</f>
        <v>89</v>
      </c>
      <c r="H80" s="190">
        <f>SUM(H69+H77)</f>
        <v>37947</v>
      </c>
      <c r="I80" s="1"/>
      <c r="J80" s="341"/>
    </row>
    <row r="81" spans="1:9" ht="12.75">
      <c r="A81" s="278"/>
      <c r="B81" s="248"/>
      <c r="C81" s="281"/>
      <c r="D81" s="191"/>
      <c r="E81" s="248"/>
      <c r="F81" s="223"/>
      <c r="G81" s="196"/>
      <c r="H81" s="196"/>
      <c r="I81" s="1"/>
    </row>
    <row r="82" spans="1:9" ht="12.75">
      <c r="A82" s="278"/>
      <c r="B82" s="365"/>
      <c r="C82" s="281"/>
      <c r="D82" s="191"/>
      <c r="E82" s="248"/>
      <c r="F82" s="223"/>
      <c r="G82" s="196"/>
      <c r="H82" s="196"/>
      <c r="I82" s="1"/>
    </row>
    <row r="83" spans="1:9" ht="12.75">
      <c r="A83" s="278"/>
      <c r="B83" s="248"/>
      <c r="C83" s="281"/>
      <c r="D83" s="191"/>
      <c r="E83" s="248"/>
      <c r="F83" s="223"/>
      <c r="G83" s="196"/>
      <c r="H83" s="196"/>
      <c r="I83" s="1"/>
    </row>
    <row r="84" spans="1:9" ht="12.75">
      <c r="A84" s="278"/>
      <c r="B84" s="248"/>
      <c r="C84" s="281"/>
      <c r="D84" s="191"/>
      <c r="E84" s="248"/>
      <c r="F84" s="223"/>
      <c r="G84" s="196"/>
      <c r="H84" s="196"/>
      <c r="I84" s="1"/>
    </row>
    <row r="85" spans="1:9" ht="12.75">
      <c r="A85" s="279" t="s">
        <v>50</v>
      </c>
      <c r="B85" s="205"/>
      <c r="C85" s="205"/>
      <c r="D85" s="196"/>
      <c r="E85" s="205"/>
      <c r="F85" s="280"/>
      <c r="G85" s="196"/>
      <c r="H85" s="196"/>
      <c r="I85" s="1"/>
    </row>
    <row r="86" spans="1:9" ht="12.75">
      <c r="A86" s="263" t="s">
        <v>51</v>
      </c>
      <c r="B86" s="197">
        <f>SUM(B55)</f>
        <v>12384</v>
      </c>
      <c r="C86" s="197">
        <f>SUM(C55)</f>
        <v>12722</v>
      </c>
      <c r="D86" s="197">
        <f>SUM(D55)</f>
        <v>12722</v>
      </c>
      <c r="E86" s="197">
        <f>SUM(E55)</f>
        <v>12822</v>
      </c>
      <c r="F86" s="330">
        <f aca="true" t="shared" si="6" ref="F86:F91">B86/E86</f>
        <v>0.9658399625643426</v>
      </c>
      <c r="G86" s="197">
        <f>+C86-B86</f>
        <v>338</v>
      </c>
      <c r="H86" s="197">
        <f>SUM(H55)</f>
        <v>9833</v>
      </c>
      <c r="I86" s="1"/>
    </row>
    <row r="87" spans="1:9" ht="12.75">
      <c r="A87" s="263" t="s">
        <v>52</v>
      </c>
      <c r="B87" s="198">
        <f>SUM(B66-B65)</f>
        <v>3633</v>
      </c>
      <c r="C87" s="198">
        <f>SUM(C66-C65)</f>
        <v>3849</v>
      </c>
      <c r="D87" s="198">
        <f>SUM(D66-D65)</f>
        <v>3849</v>
      </c>
      <c r="E87" s="198">
        <f>SUM(E66-E65)</f>
        <v>3709</v>
      </c>
      <c r="F87" s="222">
        <f t="shared" si="6"/>
        <v>0.9795093016985711</v>
      </c>
      <c r="G87" s="198">
        <f>+C87-B87</f>
        <v>216</v>
      </c>
      <c r="H87" s="198">
        <f>SUM(H60)</f>
        <v>2790</v>
      </c>
      <c r="I87" s="1"/>
    </row>
    <row r="88" spans="1:9" ht="12.75">
      <c r="A88" s="263" t="s">
        <v>10</v>
      </c>
      <c r="B88" s="198">
        <f>SUM(B65)</f>
        <v>10235</v>
      </c>
      <c r="C88" s="198">
        <f>SUM(C65)</f>
        <v>10007</v>
      </c>
      <c r="D88" s="198">
        <f>SUM(D65)</f>
        <v>10007</v>
      </c>
      <c r="E88" s="198">
        <f>SUM(E65)</f>
        <v>10061</v>
      </c>
      <c r="F88" s="222">
        <f t="shared" si="6"/>
        <v>1.0172945035284764</v>
      </c>
      <c r="G88" s="198">
        <f>+C88-B88</f>
        <v>-228</v>
      </c>
      <c r="H88" s="198">
        <v>10291</v>
      </c>
      <c r="I88" s="1"/>
    </row>
    <row r="89" spans="1:9" ht="12.75">
      <c r="A89" s="279" t="s">
        <v>11</v>
      </c>
      <c r="B89" s="199">
        <f>SUM(B69)</f>
        <v>26252</v>
      </c>
      <c r="C89" s="199">
        <f>SUM(C69)</f>
        <v>26578</v>
      </c>
      <c r="D89" s="199">
        <f>SUM(D69)</f>
        <v>26578</v>
      </c>
      <c r="E89" s="199">
        <f>SUM(E69)</f>
        <v>26592</v>
      </c>
      <c r="F89" s="222">
        <f t="shared" si="6"/>
        <v>0.9872141997593261</v>
      </c>
      <c r="G89" s="199">
        <f>+C89-B89</f>
        <v>326</v>
      </c>
      <c r="H89" s="199">
        <f>SUM(H69)</f>
        <v>23822</v>
      </c>
      <c r="I89" s="1"/>
    </row>
    <row r="90" spans="1:10" ht="12.75">
      <c r="A90" s="279" t="s">
        <v>111</v>
      </c>
      <c r="B90" s="200">
        <f>SUM(B77)</f>
        <v>13359</v>
      </c>
      <c r="C90" s="200">
        <f>SUM(C75)</f>
        <v>13122</v>
      </c>
      <c r="D90" s="200">
        <f>SUM(D75)</f>
        <v>13122</v>
      </c>
      <c r="E90" s="200">
        <f>SUM(E77)</f>
        <v>13160</v>
      </c>
      <c r="F90" s="222">
        <f t="shared" si="6"/>
        <v>1.0151215805471125</v>
      </c>
      <c r="G90" s="200">
        <f>+C90-B90</f>
        <v>-237</v>
      </c>
      <c r="H90" s="200">
        <f>SUM(H77)</f>
        <v>14125</v>
      </c>
      <c r="I90" s="1"/>
      <c r="J90" s="4"/>
    </row>
    <row r="91" spans="1:9" ht="12.75">
      <c r="A91" s="282" t="s">
        <v>49</v>
      </c>
      <c r="B91" s="190">
        <f>+B89+B90</f>
        <v>39611</v>
      </c>
      <c r="C91" s="190">
        <f>SUM(C89:C90)</f>
        <v>39700</v>
      </c>
      <c r="D91" s="190">
        <f>SUM(D89:D90)</f>
        <v>39700</v>
      </c>
      <c r="E91" s="190">
        <f>+E89+E90</f>
        <v>39752</v>
      </c>
      <c r="F91" s="283">
        <f t="shared" si="6"/>
        <v>0.9964530086536526</v>
      </c>
      <c r="G91" s="190">
        <f>+G89+G90</f>
        <v>89</v>
      </c>
      <c r="H91" s="190">
        <f>+H89+H90</f>
        <v>37947</v>
      </c>
      <c r="I91" s="1"/>
    </row>
    <row r="92" spans="1:8" ht="12.75">
      <c r="A92" s="279"/>
      <c r="B92" s="205"/>
      <c r="C92" s="202"/>
      <c r="D92" s="201"/>
      <c r="E92" s="196"/>
      <c r="F92" s="196"/>
      <c r="G92" s="196"/>
      <c r="H92" s="196"/>
    </row>
    <row r="93" spans="1:8" ht="12.75">
      <c r="A93" s="279" t="s">
        <v>137</v>
      </c>
      <c r="B93" s="205"/>
      <c r="C93" s="202"/>
      <c r="D93" s="202"/>
      <c r="E93" s="205"/>
      <c r="F93" s="284"/>
      <c r="G93" s="205"/>
      <c r="H93" s="196"/>
    </row>
    <row r="94" spans="1:8" ht="12.75">
      <c r="A94" s="285"/>
      <c r="B94" s="205"/>
      <c r="C94" s="205"/>
      <c r="D94" s="205"/>
      <c r="E94" s="205"/>
      <c r="F94" s="284"/>
      <c r="G94" s="205"/>
      <c r="H94" s="196"/>
    </row>
    <row r="95" spans="1:8" ht="12.75">
      <c r="A95" s="285"/>
      <c r="B95" s="205"/>
      <c r="C95" s="205"/>
      <c r="D95" s="205"/>
      <c r="E95" s="205"/>
      <c r="F95" s="284"/>
      <c r="G95" s="205"/>
      <c r="H95" s="196"/>
    </row>
    <row r="96" spans="1:8" ht="12.75">
      <c r="A96" s="285"/>
      <c r="B96" s="205"/>
      <c r="C96" s="205"/>
      <c r="D96" s="205"/>
      <c r="E96" s="205"/>
      <c r="F96" s="284"/>
      <c r="G96" s="205"/>
      <c r="H96" s="196"/>
    </row>
    <row r="97" spans="1:8" ht="12.75">
      <c r="A97" s="204"/>
      <c r="B97" s="205"/>
      <c r="C97" s="195"/>
      <c r="D97" s="205"/>
      <c r="E97" s="195"/>
      <c r="F97" s="203"/>
      <c r="G97" s="195"/>
      <c r="H97" s="194"/>
    </row>
    <row r="98" spans="1:8" ht="12.75">
      <c r="A98" s="204"/>
      <c r="B98" s="205"/>
      <c r="C98" s="195"/>
      <c r="D98" s="205"/>
      <c r="E98" s="195"/>
      <c r="F98" s="203"/>
      <c r="G98" s="195"/>
      <c r="H98" s="194"/>
    </row>
    <row r="99" spans="1:8" ht="12.75">
      <c r="A99" s="204"/>
      <c r="B99" s="205"/>
      <c r="C99" s="195"/>
      <c r="D99" s="205"/>
      <c r="E99" s="195"/>
      <c r="F99" s="203"/>
      <c r="G99" s="195"/>
      <c r="H99" s="194"/>
    </row>
    <row r="100" spans="1:8" ht="12.75">
      <c r="A100" s="204"/>
      <c r="B100" s="205"/>
      <c r="C100" s="195"/>
      <c r="D100" s="205"/>
      <c r="E100" s="195"/>
      <c r="F100" s="203"/>
      <c r="G100" s="195"/>
      <c r="H100" s="194"/>
    </row>
    <row r="101" spans="1:8" ht="12.75">
      <c r="A101" s="204"/>
      <c r="B101" s="205"/>
      <c r="C101" s="195"/>
      <c r="D101" s="205"/>
      <c r="E101" s="195"/>
      <c r="F101" s="203"/>
      <c r="G101" s="195"/>
      <c r="H101" s="194"/>
    </row>
    <row r="102" spans="1:8" ht="12.75">
      <c r="A102" s="204"/>
      <c r="B102" s="205"/>
      <c r="C102" s="195"/>
      <c r="D102" s="205"/>
      <c r="E102" s="195"/>
      <c r="F102" s="203"/>
      <c r="G102" s="195"/>
      <c r="H102" s="194"/>
    </row>
    <row r="103" spans="1:8" ht="12.75">
      <c r="A103" s="204"/>
      <c r="B103" s="205"/>
      <c r="C103" s="195"/>
      <c r="D103" s="205"/>
      <c r="E103" s="195"/>
      <c r="F103" s="203"/>
      <c r="G103" s="195"/>
      <c r="H103" s="194"/>
    </row>
    <row r="104" spans="1:8" ht="12.75">
      <c r="A104" s="204"/>
      <c r="B104" s="205"/>
      <c r="C104" s="195"/>
      <c r="D104" s="205"/>
      <c r="E104" s="195"/>
      <c r="F104" s="203"/>
      <c r="G104" s="195"/>
      <c r="H104" s="194"/>
    </row>
    <row r="105" spans="1:8" ht="12.75">
      <c r="A105" s="204"/>
      <c r="B105" s="205"/>
      <c r="C105" s="195"/>
      <c r="D105" s="205"/>
      <c r="E105" s="195"/>
      <c r="F105" s="203"/>
      <c r="G105" s="195"/>
      <c r="H105" s="194"/>
    </row>
    <row r="106" spans="1:8" ht="12.75">
      <c r="A106" s="204"/>
      <c r="B106" s="205"/>
      <c r="C106" s="195"/>
      <c r="D106" s="205"/>
      <c r="E106" s="195"/>
      <c r="F106" s="203"/>
      <c r="G106" s="195"/>
      <c r="H106" s="194"/>
    </row>
    <row r="107" spans="1:8" ht="12.75">
      <c r="A107" s="204"/>
      <c r="B107" s="205"/>
      <c r="C107" s="195"/>
      <c r="D107" s="205"/>
      <c r="E107" s="195"/>
      <c r="F107" s="203"/>
      <c r="G107" s="195"/>
      <c r="H107" s="194"/>
    </row>
    <row r="108" spans="1:8" ht="12.75">
      <c r="A108" s="204"/>
      <c r="B108" s="205"/>
      <c r="C108" s="195"/>
      <c r="D108" s="205"/>
      <c r="E108" s="195"/>
      <c r="F108" s="203"/>
      <c r="G108" s="195"/>
      <c r="H108" s="194"/>
    </row>
    <row r="109" spans="1:8" ht="12.75">
      <c r="A109" s="204"/>
      <c r="B109" s="205"/>
      <c r="C109" s="195"/>
      <c r="D109" s="205"/>
      <c r="E109" s="195"/>
      <c r="F109" s="203"/>
      <c r="G109" s="195"/>
      <c r="H109" s="194"/>
    </row>
    <row r="110" spans="1:8" ht="12.75">
      <c r="A110" s="204"/>
      <c r="B110" s="205"/>
      <c r="C110" s="195"/>
      <c r="D110" s="205"/>
      <c r="E110" s="195"/>
      <c r="F110" s="203"/>
      <c r="G110" s="195"/>
      <c r="H110" s="194"/>
    </row>
    <row r="111" spans="1:8" ht="12.75">
      <c r="A111" s="204"/>
      <c r="B111" s="205"/>
      <c r="C111" s="195"/>
      <c r="D111" s="205"/>
      <c r="E111" s="195"/>
      <c r="F111" s="203"/>
      <c r="G111" s="195"/>
      <c r="H111" s="194"/>
    </row>
    <row r="112" spans="1:8" ht="12.75">
      <c r="A112" s="204"/>
      <c r="B112" s="205"/>
      <c r="C112" s="195"/>
      <c r="D112" s="205"/>
      <c r="E112" s="195"/>
      <c r="F112" s="203"/>
      <c r="G112" s="195"/>
      <c r="H112" s="194"/>
    </row>
    <row r="113" spans="1:8" ht="12.75">
      <c r="A113" s="26"/>
      <c r="B113" s="27"/>
      <c r="C113" s="16"/>
      <c r="D113" s="27"/>
      <c r="E113" s="16"/>
      <c r="F113" s="17"/>
      <c r="G113" s="16"/>
      <c r="H113" s="23"/>
    </row>
    <row r="114" spans="1:8" ht="12.75">
      <c r="A114" s="26"/>
      <c r="B114" s="27"/>
      <c r="C114" s="16"/>
      <c r="D114" s="27"/>
      <c r="E114" s="16"/>
      <c r="F114" s="17"/>
      <c r="G114" s="16"/>
      <c r="H114" s="23"/>
    </row>
    <row r="115" spans="1:8" ht="12.75">
      <c r="A115" s="26"/>
      <c r="B115" s="27"/>
      <c r="C115" s="16"/>
      <c r="D115" s="27"/>
      <c r="E115" s="16"/>
      <c r="F115" s="17"/>
      <c r="G115" s="16"/>
      <c r="H115" s="23"/>
    </row>
    <row r="116" spans="1:8" ht="12.75">
      <c r="A116" s="26"/>
      <c r="B116" s="27"/>
      <c r="C116" s="16"/>
      <c r="D116" s="27"/>
      <c r="E116" s="16"/>
      <c r="F116" s="17"/>
      <c r="G116" s="16"/>
      <c r="H116" s="23"/>
    </row>
    <row r="117" spans="1:8" ht="12.75">
      <c r="A117" s="26"/>
      <c r="B117" s="27"/>
      <c r="C117" s="16"/>
      <c r="D117" s="27"/>
      <c r="E117" s="16"/>
      <c r="F117" s="17"/>
      <c r="G117" s="16"/>
      <c r="H117" s="23"/>
    </row>
    <row r="118" spans="1:8" ht="12.75">
      <c r="A118" s="26"/>
      <c r="B118" s="27"/>
      <c r="C118" s="16"/>
      <c r="D118" s="27"/>
      <c r="E118" s="16"/>
      <c r="F118" s="17"/>
      <c r="G118" s="16"/>
      <c r="H118" s="23"/>
    </row>
    <row r="119" spans="1:8" ht="12.75">
      <c r="A119" s="26"/>
      <c r="B119" s="27"/>
      <c r="C119" s="16"/>
      <c r="D119" s="27"/>
      <c r="E119" s="16"/>
      <c r="F119" s="17"/>
      <c r="G119" s="16"/>
      <c r="H119" s="23"/>
    </row>
    <row r="120" spans="1:8" ht="12.75">
      <c r="A120" s="26"/>
      <c r="B120" s="27"/>
      <c r="C120" s="16"/>
      <c r="D120" s="27"/>
      <c r="E120" s="16"/>
      <c r="F120" s="17"/>
      <c r="G120" s="16"/>
      <c r="H120" s="23"/>
    </row>
    <row r="121" spans="1:8" ht="12.75">
      <c r="A121" s="26"/>
      <c r="B121" s="27"/>
      <c r="C121" s="16"/>
      <c r="D121" s="27"/>
      <c r="E121" s="16"/>
      <c r="F121" s="17"/>
      <c r="G121" s="16"/>
      <c r="H121" s="23"/>
    </row>
    <row r="122" spans="1:8" ht="12.75">
      <c r="A122" s="26"/>
      <c r="B122" s="27"/>
      <c r="C122" s="16"/>
      <c r="D122" s="27"/>
      <c r="E122" s="16"/>
      <c r="F122" s="17"/>
      <c r="G122" s="16"/>
      <c r="H122" s="23"/>
    </row>
    <row r="123" spans="1:8" ht="12.75">
      <c r="A123" s="26"/>
      <c r="B123" s="27"/>
      <c r="C123" s="16"/>
      <c r="D123" s="27"/>
      <c r="E123" s="16"/>
      <c r="F123" s="17"/>
      <c r="G123" s="16"/>
      <c r="H123" s="23"/>
    </row>
    <row r="124" spans="1:8" ht="12.75">
      <c r="A124" s="26"/>
      <c r="B124" s="27"/>
      <c r="C124" s="16"/>
      <c r="D124" s="27"/>
      <c r="E124" s="16"/>
      <c r="F124" s="17"/>
      <c r="G124" s="16"/>
      <c r="H124" s="23"/>
    </row>
    <row r="125" spans="1:8" ht="12.75">
      <c r="A125" s="26"/>
      <c r="B125" s="27"/>
      <c r="C125" s="16"/>
      <c r="D125" s="27"/>
      <c r="E125" s="16"/>
      <c r="F125" s="17"/>
      <c r="G125" s="16"/>
      <c r="H125" s="23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1" r:id="rId3"/>
  <rowBreaks count="1" manualBreakCount="1">
    <brk id="5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Wesslenius</dc:creator>
  <cp:keywords/>
  <dc:description/>
  <cp:lastModifiedBy>Datoransvarig</cp:lastModifiedBy>
  <cp:lastPrinted>2006-02-24T13:17:47Z</cp:lastPrinted>
  <dcterms:created xsi:type="dcterms:W3CDTF">1999-09-02T09:23:55Z</dcterms:created>
  <dcterms:modified xsi:type="dcterms:W3CDTF">2006-02-24T14:54:39Z</dcterms:modified>
  <cp:category/>
  <cp:version/>
  <cp:contentType/>
  <cp:contentStatus/>
</cp:coreProperties>
</file>