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60" yWindow="65440" windowWidth="6900" windowHeight="6876" tabRatio="610" activeTab="1"/>
  </bookViews>
  <sheets>
    <sheet name="Sammanfattning bil 1" sheetId="1" r:id="rId1"/>
    <sheet name="Intäkter bil 2" sheetId="2" r:id="rId2"/>
    <sheet name="Kostnader bil 3" sheetId="3" r:id="rId3"/>
  </sheets>
  <externalReferences>
    <externalReference r:id="rId6"/>
    <externalReference r:id="rId7"/>
  </externalReferences>
  <definedNames>
    <definedName name="Jämförelse_intäkter_till_och_med_januari__1994_1993" localSheetId="1">'Intäkter bil 2'!$K$84:$N$127</definedName>
    <definedName name="Jämförelse_intäkter_till_och_med_januari__1994_1993">#REF!</definedName>
    <definedName name="Res.rapport" localSheetId="1">'Intäkter bil 2'!$A$1:$H$71</definedName>
    <definedName name="Res.rapport">#REF!</definedName>
    <definedName name="Senaste_månaden" localSheetId="1">'Intäkter bil 2'!$K$128:$N$132</definedName>
    <definedName name="Senaste_månaden">#REF!</definedName>
    <definedName name="_xlnm.Print_Area" localSheetId="1">'Intäkter bil 2'!$A$1:$I$74</definedName>
    <definedName name="_xlnm.Print_Titles" localSheetId="2">'Kostnader bil 3'!$5:$6</definedName>
  </definedNames>
  <calcPr fullCalcOnLoad="1"/>
</workbook>
</file>

<file path=xl/comments1.xml><?xml version="1.0" encoding="utf-8"?>
<comments xmlns="http://schemas.openxmlformats.org/spreadsheetml/2006/main">
  <authors>
    <author>Datoransvarig Amnesty</author>
  </authors>
  <commentList>
    <comment ref="F5" authorId="0">
      <text>
        <r>
          <rPr>
            <b/>
            <sz val="8"/>
            <rFont val="Tahoma"/>
            <family val="0"/>
          </rPr>
          <t>Datoransvarig Amnesty:</t>
        </r>
        <r>
          <rPr>
            <sz val="8"/>
            <rFont val="Tahoma"/>
            <family val="0"/>
          </rPr>
          <t xml:space="preserve">
Ej helår
</t>
        </r>
      </text>
    </comment>
  </commentList>
</comments>
</file>

<file path=xl/comments2.xml><?xml version="1.0" encoding="utf-8"?>
<comments xmlns="http://schemas.openxmlformats.org/spreadsheetml/2006/main">
  <authors>
    <author>Datoransvarig Amnesty</author>
    <author>Datoransvarig</author>
  </authors>
  <commentList>
    <comment ref="B15" authorId="0">
      <text>
        <r>
          <rPr>
            <b/>
            <sz val="8"/>
            <rFont val="Tahoma"/>
            <family val="0"/>
          </rPr>
          <t>3211,3212,3213</t>
        </r>
      </text>
    </comment>
    <comment ref="B17" authorId="1">
      <text>
        <r>
          <rPr>
            <sz val="10"/>
            <rFont val="Tahoma"/>
            <family val="0"/>
          </rPr>
          <t xml:space="preserve">3180,3225,3520,3540,
3710,3720,3740, 3219,
3221
</t>
        </r>
      </text>
    </comment>
    <comment ref="B27" authorId="1">
      <text>
        <r>
          <rPr>
            <sz val="10"/>
            <rFont val="Tahoma"/>
            <family val="0"/>
          </rPr>
          <t xml:space="preserve">3160,3161,3162,3192
</t>
        </r>
      </text>
    </comment>
    <comment ref="B28" authorId="1">
      <text>
        <r>
          <rPr>
            <sz val="10"/>
            <rFont val="Tahoma"/>
            <family val="0"/>
          </rPr>
          <t xml:space="preserve">3150,3190,3191
</t>
        </r>
      </text>
    </comment>
    <comment ref="B31" authorId="1">
      <text>
        <r>
          <rPr>
            <b/>
            <sz val="10"/>
            <rFont val="Tahoma"/>
            <family val="0"/>
          </rPr>
          <t>3142,3270</t>
        </r>
        <r>
          <rPr>
            <sz val="10"/>
            <rFont val="Tahoma"/>
            <family val="0"/>
          </rPr>
          <t xml:space="preserve">
</t>
        </r>
      </text>
    </comment>
    <comment ref="B32" authorId="1">
      <text>
        <r>
          <rPr>
            <sz val="10"/>
            <rFont val="Tahoma"/>
            <family val="0"/>
          </rPr>
          <t xml:space="preserve">3140,3141
</t>
        </r>
      </text>
    </comment>
    <comment ref="B35" authorId="1">
      <text>
        <r>
          <rPr>
            <sz val="10"/>
            <rFont val="Tahoma"/>
            <family val="0"/>
          </rPr>
          <t xml:space="preserve">3115,3119,3181,3182,
</t>
        </r>
      </text>
    </comment>
    <comment ref="B39" authorId="1">
      <text>
        <r>
          <rPr>
            <sz val="10"/>
            <rFont val="Tahoma"/>
            <family val="0"/>
          </rPr>
          <t xml:space="preserve">
3113,3117,3118,</t>
        </r>
      </text>
    </comment>
    <comment ref="B43" authorId="1">
      <text>
        <r>
          <rPr>
            <b/>
            <sz val="10"/>
            <rFont val="Tahoma"/>
            <family val="0"/>
          </rPr>
          <t>8311,8312</t>
        </r>
        <r>
          <rPr>
            <sz val="10"/>
            <rFont val="Tahoma"/>
            <family val="0"/>
          </rPr>
          <t xml:space="preserve">
</t>
        </r>
      </text>
    </comment>
    <comment ref="B44" authorId="1">
      <text>
        <r>
          <rPr>
            <b/>
            <sz val="10"/>
            <rFont val="Tahoma"/>
            <family val="0"/>
          </rPr>
          <t>3600,3990,3999</t>
        </r>
        <r>
          <rPr>
            <sz val="10"/>
            <rFont val="Tahoma"/>
            <family val="0"/>
          </rPr>
          <t xml:space="preserve">
</t>
        </r>
      </text>
    </comment>
    <comment ref="B34" authorId="1">
      <text>
        <r>
          <rPr>
            <b/>
            <sz val="10"/>
            <rFont val="Tahoma"/>
            <family val="0"/>
          </rPr>
          <t xml:space="preserve">3110,3114
</t>
        </r>
        <r>
          <rPr>
            <sz val="10"/>
            <rFont val="Tahoma"/>
            <family val="0"/>
          </rPr>
          <t xml:space="preserve">
</t>
        </r>
      </text>
    </comment>
    <comment ref="B33" authorId="1">
      <text>
        <r>
          <rPr>
            <b/>
            <sz val="10"/>
            <rFont val="Tahoma"/>
            <family val="0"/>
          </rPr>
          <t>3111</t>
        </r>
        <r>
          <rPr>
            <sz val="10"/>
            <rFont val="Tahoma"/>
            <family val="0"/>
          </rPr>
          <t xml:space="preserve">
</t>
        </r>
      </text>
    </comment>
    <comment ref="D40" authorId="1">
      <text>
        <r>
          <rPr>
            <b/>
            <sz val="8"/>
            <rFont val="Tahoma"/>
            <family val="0"/>
          </rPr>
          <t>Datoransvarig:</t>
        </r>
        <r>
          <rPr>
            <sz val="8"/>
            <rFont val="Tahoma"/>
            <family val="0"/>
          </rPr>
          <t xml:space="preserve">
(32480-400-860)*-0,11</t>
        </r>
      </text>
    </comment>
    <comment ref="F15" authorId="0">
      <text>
        <r>
          <rPr>
            <b/>
            <sz val="8"/>
            <rFont val="Tahoma"/>
            <family val="0"/>
          </rPr>
          <t>3211,3212,3213</t>
        </r>
      </text>
    </comment>
    <comment ref="F17" authorId="1">
      <text>
        <r>
          <rPr>
            <sz val="10"/>
            <rFont val="Tahoma"/>
            <family val="0"/>
          </rPr>
          <t xml:space="preserve">3180,3225,3520,3540,
3710,3720,3740, 3219
</t>
        </r>
      </text>
    </comment>
    <comment ref="F27" authorId="1">
      <text>
        <r>
          <rPr>
            <sz val="10"/>
            <rFont val="Tahoma"/>
            <family val="0"/>
          </rPr>
          <t xml:space="preserve">3160,3161,3162,3192
</t>
        </r>
      </text>
    </comment>
    <comment ref="F28" authorId="1">
      <text>
        <r>
          <rPr>
            <sz val="10"/>
            <rFont val="Tahoma"/>
            <family val="0"/>
          </rPr>
          <t xml:space="preserve">3150,3190,3191
</t>
        </r>
      </text>
    </comment>
    <comment ref="F31" authorId="1">
      <text>
        <r>
          <rPr>
            <b/>
            <sz val="10"/>
            <rFont val="Tahoma"/>
            <family val="0"/>
          </rPr>
          <t>3142,3270</t>
        </r>
        <r>
          <rPr>
            <sz val="10"/>
            <rFont val="Tahoma"/>
            <family val="0"/>
          </rPr>
          <t xml:space="preserve">
</t>
        </r>
      </text>
    </comment>
    <comment ref="F32" authorId="1">
      <text>
        <r>
          <rPr>
            <sz val="10"/>
            <rFont val="Tahoma"/>
            <family val="0"/>
          </rPr>
          <t xml:space="preserve">3140,3141
</t>
        </r>
      </text>
    </comment>
    <comment ref="F33" authorId="1">
      <text>
        <r>
          <rPr>
            <b/>
            <sz val="10"/>
            <rFont val="Tahoma"/>
            <family val="0"/>
          </rPr>
          <t>3111</t>
        </r>
        <r>
          <rPr>
            <sz val="10"/>
            <rFont val="Tahoma"/>
            <family val="0"/>
          </rPr>
          <t xml:space="preserve">
</t>
        </r>
      </text>
    </comment>
    <comment ref="F34" authorId="1">
      <text>
        <r>
          <rPr>
            <b/>
            <sz val="10"/>
            <rFont val="Tahoma"/>
            <family val="0"/>
          </rPr>
          <t xml:space="preserve">3110,3114
</t>
        </r>
        <r>
          <rPr>
            <sz val="10"/>
            <rFont val="Tahoma"/>
            <family val="0"/>
          </rPr>
          <t xml:space="preserve">
</t>
        </r>
      </text>
    </comment>
    <comment ref="F35" authorId="1">
      <text>
        <r>
          <rPr>
            <sz val="10"/>
            <rFont val="Tahoma"/>
            <family val="0"/>
          </rPr>
          <t xml:space="preserve">3115,3119,3181,3182,
</t>
        </r>
      </text>
    </comment>
    <comment ref="F39" authorId="1">
      <text>
        <r>
          <rPr>
            <sz val="10"/>
            <rFont val="Tahoma"/>
            <family val="0"/>
          </rPr>
          <t xml:space="preserve">
3113,3117,3118,</t>
        </r>
      </text>
    </comment>
    <comment ref="F43" authorId="1">
      <text>
        <r>
          <rPr>
            <b/>
            <sz val="10"/>
            <rFont val="Tahoma"/>
            <family val="0"/>
          </rPr>
          <t>8311,8312</t>
        </r>
        <r>
          <rPr>
            <sz val="10"/>
            <rFont val="Tahoma"/>
            <family val="0"/>
          </rPr>
          <t xml:space="preserve">
</t>
        </r>
      </text>
    </comment>
    <comment ref="F44" authorId="1">
      <text>
        <r>
          <rPr>
            <b/>
            <sz val="10"/>
            <rFont val="Tahoma"/>
            <family val="0"/>
          </rPr>
          <t>3600,3990,3999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Datoransvarig Amnesty</author>
  </authors>
  <commentList>
    <comment ref="H6" authorId="0">
      <text>
        <r>
          <rPr>
            <b/>
            <sz val="8"/>
            <rFont val="Tahoma"/>
            <family val="0"/>
          </rPr>
          <t>Datoransvarig Amnesty:</t>
        </r>
        <r>
          <rPr>
            <sz val="8"/>
            <rFont val="Tahoma"/>
            <family val="0"/>
          </rPr>
          <t xml:space="preserve">
helår
</t>
        </r>
      </text>
    </comment>
  </commentList>
</comments>
</file>

<file path=xl/sharedStrings.xml><?xml version="1.0" encoding="utf-8"?>
<sst xmlns="http://schemas.openxmlformats.org/spreadsheetml/2006/main" count="172" uniqueCount="143">
  <si>
    <t>Bilaga 1</t>
  </si>
  <si>
    <t>Medlemsavgifter</t>
  </si>
  <si>
    <t>Gruppavgifter</t>
  </si>
  <si>
    <t>Försäljning</t>
  </si>
  <si>
    <t>Prenumerationer</t>
  </si>
  <si>
    <t>Gåvor &amp; bidrag</t>
  </si>
  <si>
    <t>Övriga</t>
  </si>
  <si>
    <t>SUMMA INTÄKTER</t>
  </si>
  <si>
    <t xml:space="preserve">KOSTNADER </t>
  </si>
  <si>
    <t>Programverksamhet</t>
  </si>
  <si>
    <t>Personalkostnader</t>
  </si>
  <si>
    <t>Sektionskostnader</t>
  </si>
  <si>
    <t xml:space="preserve">IS-avgift </t>
  </si>
  <si>
    <t>SUMMA KOSTNADER</t>
  </si>
  <si>
    <t>RESULTAT</t>
  </si>
  <si>
    <t>Intäkter</t>
  </si>
  <si>
    <t>Kostnader</t>
  </si>
  <si>
    <t>Resultat</t>
  </si>
  <si>
    <t>Bilaga 2</t>
  </si>
  <si>
    <t>INTÄKTER</t>
  </si>
  <si>
    <t>Avgifter</t>
  </si>
  <si>
    <t>Helbetalande medl.</t>
  </si>
  <si>
    <t>Delbetalande medl.</t>
  </si>
  <si>
    <t>Summa</t>
  </si>
  <si>
    <t xml:space="preserve">Försäljning </t>
  </si>
  <si>
    <t>Annonser</t>
  </si>
  <si>
    <t>Amnesty Press</t>
  </si>
  <si>
    <t>Kortkampanjen</t>
  </si>
  <si>
    <t>Företagssamarbete</t>
  </si>
  <si>
    <t>Humanfonden (se nedan)</t>
  </si>
  <si>
    <t>Hjälpfonden (se nedan)</t>
  </si>
  <si>
    <t>Övrigt</t>
  </si>
  <si>
    <t>Räntor</t>
  </si>
  <si>
    <t>Fonderna</t>
  </si>
  <si>
    <t>Human</t>
  </si>
  <si>
    <t>Antal</t>
  </si>
  <si>
    <t>Hjälp</t>
  </si>
  <si>
    <t>Bilaga 3</t>
  </si>
  <si>
    <t>DIREKTA PROGRAMKOSTNADER</t>
  </si>
  <si>
    <t xml:space="preserve">Ack </t>
  </si>
  <si>
    <t xml:space="preserve">Budget </t>
  </si>
  <si>
    <t>Prognos</t>
  </si>
  <si>
    <t>Utfall i %</t>
  </si>
  <si>
    <t>4. Medlemmar och organisation</t>
  </si>
  <si>
    <t>SUMMA PROGRAMKOSTNADER</t>
  </si>
  <si>
    <t>Sekretariatet</t>
  </si>
  <si>
    <t>Tryckeri</t>
  </si>
  <si>
    <t>Avskrivningar</t>
  </si>
  <si>
    <t>SUMMA SEKTIONSKOSTNADER</t>
  </si>
  <si>
    <t>TOTALT</t>
  </si>
  <si>
    <t>SAMMANFATTNING</t>
  </si>
  <si>
    <t>Programkostnader</t>
  </si>
  <si>
    <t>Sekretariatskostnader</t>
  </si>
  <si>
    <t xml:space="preserve">INTÄKTER </t>
  </si>
  <si>
    <t>Bu-ack</t>
  </si>
  <si>
    <t>Testamenten</t>
  </si>
  <si>
    <t>Medl via autogiro</t>
  </si>
  <si>
    <t>Registerhantering</t>
  </si>
  <si>
    <t xml:space="preserve">Årsmötet </t>
  </si>
  <si>
    <t xml:space="preserve">Styrelsen </t>
  </si>
  <si>
    <t xml:space="preserve">Valberedningen </t>
  </si>
  <si>
    <t xml:space="preserve">Budgetmötet </t>
  </si>
  <si>
    <t xml:space="preserve">Resor o diverse </t>
  </si>
  <si>
    <t>Ungdomsarbete</t>
  </si>
  <si>
    <t xml:space="preserve">ICM/Internationella möten </t>
  </si>
  <si>
    <t>Utfall</t>
  </si>
  <si>
    <t>Rapporter o dyl</t>
  </si>
  <si>
    <t>Övrig försäljning</t>
  </si>
  <si>
    <t>Summa avgifter</t>
  </si>
  <si>
    <t>Summa försäljning</t>
  </si>
  <si>
    <t>Summa prenumerationer</t>
  </si>
  <si>
    <t>Grupper &amp; distrikt</t>
  </si>
  <si>
    <t>Företagsgåvor</t>
  </si>
  <si>
    <t>Gåvor från organisationer</t>
  </si>
  <si>
    <t>Gåvor via autogiro</t>
  </si>
  <si>
    <t>Amnestyfonden andel</t>
  </si>
  <si>
    <t>Summa gåvor och bidrag</t>
  </si>
  <si>
    <t>Summa övrigt</t>
  </si>
  <si>
    <t>Insamlingsbrev</t>
  </si>
  <si>
    <t>1. Kampanjer</t>
  </si>
  <si>
    <t>Kampanjer &amp; aktioner</t>
  </si>
  <si>
    <t>Blixtaktioner</t>
  </si>
  <si>
    <t>Flyktingarbete (inkl RGB)</t>
  </si>
  <si>
    <t>Tot. budg</t>
  </si>
  <si>
    <t>2. Information och kommunikation</t>
  </si>
  <si>
    <t>Lobbyverksamhet (inkl EU-för.)</t>
  </si>
  <si>
    <t>Mediaarbete</t>
  </si>
  <si>
    <t>MR-info</t>
  </si>
  <si>
    <t>Marknadsföring &amp; infomaterial</t>
  </si>
  <si>
    <t>MR-utbildning</t>
  </si>
  <si>
    <t>3. Stöd till aktivism</t>
  </si>
  <si>
    <t>Specialgrupper</t>
  </si>
  <si>
    <t>Arbetsgrupper</t>
  </si>
  <si>
    <t>Distrikt</t>
  </si>
  <si>
    <t>Samordningsgrupper</t>
  </si>
  <si>
    <t>Medlemsutbildning</t>
  </si>
  <si>
    <t>Intersektionella möten</t>
  </si>
  <si>
    <t>Granskningskommittéen</t>
  </si>
  <si>
    <t>5. Insamlingsarbete</t>
  </si>
  <si>
    <t>Medlemsvärvning &amp; avisering</t>
  </si>
  <si>
    <t>Insamling</t>
  </si>
  <si>
    <t>6. Gemensamma kostnader</t>
  </si>
  <si>
    <t>Verksamhetsutveckling</t>
  </si>
  <si>
    <t>IT</t>
  </si>
  <si>
    <t>Personal</t>
  </si>
  <si>
    <t>7. Internationella rörelsen</t>
  </si>
  <si>
    <t>Internationella sekretariatet</t>
  </si>
  <si>
    <t>SUMMA BIDRAG TILL INT. RÖRELSEN</t>
  </si>
  <si>
    <t>Bidrag till Internationella rörelsen</t>
  </si>
  <si>
    <t>Budget 2005*</t>
  </si>
  <si>
    <t>Sekretariat (inkl avskr)</t>
  </si>
  <si>
    <t>Total</t>
  </si>
  <si>
    <t>budget</t>
  </si>
  <si>
    <t>av budget</t>
  </si>
  <si>
    <t xml:space="preserve">Amnestyfondens andel </t>
  </si>
  <si>
    <t>Spontana gåvor (privat)</t>
  </si>
  <si>
    <t>Övriga insamlingsaktiv.</t>
  </si>
  <si>
    <t>Avs./uppl. Humanfondsreserv</t>
  </si>
  <si>
    <t>Res. e Humanfondsreserv</t>
  </si>
  <si>
    <t>Allmänna arvsfonden</t>
  </si>
  <si>
    <t>Jämförelse över åren av intäkter och kostnader aktuell månad.</t>
  </si>
  <si>
    <t>Rätt ska va rätt (Allmänna arvsfonden)</t>
  </si>
  <si>
    <t>ingen uppgift</t>
  </si>
  <si>
    <t>Förändr. 2006 i förh till 2005</t>
  </si>
  <si>
    <t>Ack. utfall 2006</t>
  </si>
  <si>
    <t>Budget 2006*</t>
  </si>
  <si>
    <t>Utf. 2006 i %  av budget</t>
  </si>
  <si>
    <t xml:space="preserve">*Inklusive samtliga disponibla delar </t>
  </si>
  <si>
    <t>Intäkter gällande 2006</t>
  </si>
  <si>
    <t xml:space="preserve">U06 i förh </t>
  </si>
  <si>
    <t>till U05</t>
  </si>
  <si>
    <t>2006*</t>
  </si>
  <si>
    <t>Projekttjänst aktivism</t>
  </si>
  <si>
    <t xml:space="preserve">* Total budget= fast + disp dec &amp; juni </t>
  </si>
  <si>
    <t>Villkorade bidrag</t>
  </si>
  <si>
    <t>Intäkter gällande 2005</t>
  </si>
  <si>
    <t>jan-aug</t>
  </si>
  <si>
    <t>Intäktsrapport 2006, augusti  (i tkr)</t>
  </si>
  <si>
    <t>Sammanfattning resultatrapport 2006, augusti (i tkr)</t>
  </si>
  <si>
    <t>Uppföljning av programkostnader 2006, augusti (i tkr)</t>
  </si>
  <si>
    <t>Utfall till aug 2005</t>
  </si>
  <si>
    <t>Prognos tert 2</t>
  </si>
  <si>
    <t>tert 2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</si>
</sst>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yy/m/d"/>
    <numFmt numFmtId="173" formatCode="d/mmm/yy"/>
    <numFmt numFmtId="174" formatCode="d/mmm"/>
    <numFmt numFmtId="175" formatCode="h\.mm\ AM/PM"/>
    <numFmt numFmtId="176" formatCode="h\.mm\.ss\ AM/PM"/>
    <numFmt numFmtId="177" formatCode="h\.mm"/>
    <numFmt numFmtId="178" formatCode="h\.mm\.ss"/>
    <numFmt numFmtId="179" formatCode="yy/m/d\ h\.mm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yyyy/mm/dd\ "/>
    <numFmt numFmtId="189" formatCode="0.0%"/>
    <numFmt numFmtId="190" formatCode="#,##0,"/>
    <numFmt numFmtId="191" formatCode="mmm/yyyy"/>
    <numFmt numFmtId="192" formatCode="mmmm\ yyyy"/>
  </numFmts>
  <fonts count="36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4"/>
      <color indexed="8"/>
      <name val="Tms Rm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8"/>
      <name val="Tahoma"/>
      <family val="0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sz val="10"/>
      <name val="Verdana"/>
      <family val="2"/>
    </font>
    <font>
      <b/>
      <sz val="14"/>
      <name val="Verdana"/>
      <family val="2"/>
    </font>
    <font>
      <b/>
      <i/>
      <sz val="12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Times New Roman"/>
      <family val="0"/>
    </font>
    <font>
      <b/>
      <sz val="12"/>
      <name val="Verdana"/>
      <family val="2"/>
    </font>
    <font>
      <i/>
      <sz val="10"/>
      <name val="Verdana"/>
      <family val="2"/>
    </font>
    <font>
      <b/>
      <sz val="15"/>
      <name val="Verdana"/>
      <family val="2"/>
    </font>
    <font>
      <sz val="8"/>
      <name val="Verdana"/>
      <family val="2"/>
    </font>
    <font>
      <b/>
      <u val="single"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i/>
      <sz val="9"/>
      <color indexed="10"/>
      <name val="Verdana"/>
      <family val="2"/>
    </font>
    <font>
      <sz val="9"/>
      <name val="Times New Roman"/>
      <family val="0"/>
    </font>
    <font>
      <sz val="8"/>
      <color indexed="10"/>
      <name val="Verdana"/>
      <family val="2"/>
    </font>
    <font>
      <b/>
      <sz val="8"/>
      <color indexed="9"/>
      <name val="Verdana"/>
      <family val="2"/>
    </font>
    <font>
      <b/>
      <sz val="8"/>
      <name val="Tms Rmn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3" fontId="7" fillId="0" borderId="0" xfId="19" applyNumberFormat="1">
      <alignment/>
      <protection/>
    </xf>
    <xf numFmtId="189" fontId="7" fillId="0" borderId="0" xfId="19" applyNumberFormat="1">
      <alignment/>
      <protection/>
    </xf>
    <xf numFmtId="0" fontId="7" fillId="0" borderId="0" xfId="19">
      <alignment/>
      <protection/>
    </xf>
    <xf numFmtId="190" fontId="7" fillId="0" borderId="0" xfId="19" applyNumberFormat="1">
      <alignment/>
      <protection/>
    </xf>
    <xf numFmtId="0" fontId="7" fillId="2" borderId="0" xfId="19" applyFill="1">
      <alignment/>
      <protection/>
    </xf>
    <xf numFmtId="190" fontId="7" fillId="0" borderId="0" xfId="19" applyNumberFormat="1" applyFill="1">
      <alignment/>
      <protection/>
    </xf>
    <xf numFmtId="179" fontId="14" fillId="0" borderId="0" xfId="18" applyNumberFormat="1" applyFont="1" applyAlignment="1">
      <alignment horizontal="left"/>
      <protection/>
    </xf>
    <xf numFmtId="190" fontId="14" fillId="0" borderId="0" xfId="17" applyNumberFormat="1" applyFont="1" applyBorder="1" applyAlignment="1">
      <alignment horizontal="right"/>
      <protection/>
    </xf>
    <xf numFmtId="190" fontId="14" fillId="2" borderId="0" xfId="17" applyNumberFormat="1" applyFont="1" applyFill="1" applyBorder="1">
      <alignment/>
      <protection/>
    </xf>
    <xf numFmtId="190" fontId="14" fillId="0" borderId="0" xfId="17" applyNumberFormat="1" applyFont="1" applyFill="1" applyBorder="1">
      <alignment/>
      <protection/>
    </xf>
    <xf numFmtId="190" fontId="14" fillId="2" borderId="0" xfId="19" applyNumberFormat="1" applyFont="1" applyFill="1">
      <alignment/>
      <protection/>
    </xf>
    <xf numFmtId="189" fontId="14" fillId="2" borderId="0" xfId="19" applyNumberFormat="1" applyFont="1" applyFill="1">
      <alignment/>
      <protection/>
    </xf>
    <xf numFmtId="3" fontId="14" fillId="2" borderId="0" xfId="19" applyNumberFormat="1" applyFont="1" applyFill="1">
      <alignment/>
      <protection/>
    </xf>
    <xf numFmtId="0" fontId="15" fillId="0" borderId="0" xfId="17" applyFont="1" applyAlignment="1">
      <alignment horizontal="left"/>
      <protection/>
    </xf>
    <xf numFmtId="190" fontId="15" fillId="0" borderId="0" xfId="17" applyNumberFormat="1" applyFont="1" applyBorder="1" applyAlignment="1">
      <alignment horizontal="right"/>
      <protection/>
    </xf>
    <xf numFmtId="190" fontId="14" fillId="0" borderId="0" xfId="19" applyNumberFormat="1" applyFont="1">
      <alignment/>
      <protection/>
    </xf>
    <xf numFmtId="189" fontId="14" fillId="0" borderId="0" xfId="19" applyNumberFormat="1" applyFont="1">
      <alignment/>
      <protection/>
    </xf>
    <xf numFmtId="190" fontId="16" fillId="0" borderId="0" xfId="19" applyNumberFormat="1" applyFont="1">
      <alignment/>
      <protection/>
    </xf>
    <xf numFmtId="3" fontId="14" fillId="0" borderId="0" xfId="19" applyNumberFormat="1" applyFont="1" applyAlignment="1">
      <alignment horizontal="centerContinuous"/>
      <protection/>
    </xf>
    <xf numFmtId="0" fontId="17" fillId="0" borderId="0" xfId="17" applyFont="1" applyAlignment="1">
      <alignment horizontal="left"/>
      <protection/>
    </xf>
    <xf numFmtId="190" fontId="18" fillId="0" borderId="0" xfId="17" applyNumberFormat="1" applyFont="1" applyFill="1" applyBorder="1" applyAlignment="1">
      <alignment horizontal="right"/>
      <protection/>
    </xf>
    <xf numFmtId="190" fontId="14" fillId="0" borderId="0" xfId="17" applyNumberFormat="1" applyFont="1" applyBorder="1">
      <alignment/>
      <protection/>
    </xf>
    <xf numFmtId="3" fontId="14" fillId="0" borderId="0" xfId="19" applyNumberFormat="1" applyFont="1">
      <alignment/>
      <protection/>
    </xf>
    <xf numFmtId="9" fontId="14" fillId="0" borderId="0" xfId="22" applyFont="1" applyBorder="1" applyAlignment="1">
      <alignment/>
    </xf>
    <xf numFmtId="0" fontId="14" fillId="0" borderId="0" xfId="19" applyFont="1">
      <alignment/>
      <protection/>
    </xf>
    <xf numFmtId="190" fontId="14" fillId="0" borderId="0" xfId="19" applyNumberFormat="1" applyFont="1" applyFill="1">
      <alignment/>
      <protection/>
    </xf>
    <xf numFmtId="189" fontId="19" fillId="0" borderId="1" xfId="19" applyNumberFormat="1" applyFont="1" applyBorder="1" applyAlignment="1">
      <alignment horizontal="center"/>
      <protection/>
    </xf>
    <xf numFmtId="1" fontId="19" fillId="0" borderId="1" xfId="19" applyNumberFormat="1" applyFont="1" applyBorder="1" applyAlignment="1">
      <alignment horizontal="center"/>
      <protection/>
    </xf>
    <xf numFmtId="1" fontId="19" fillId="0" borderId="1" xfId="19" applyNumberFormat="1" applyFont="1" applyFill="1" applyBorder="1" applyAlignment="1">
      <alignment horizontal="center"/>
      <protection/>
    </xf>
    <xf numFmtId="0" fontId="6" fillId="0" borderId="0" xfId="19" applyFont="1">
      <alignment/>
      <protection/>
    </xf>
    <xf numFmtId="0" fontId="7" fillId="0" borderId="0" xfId="19" applyBorder="1">
      <alignment/>
      <protection/>
    </xf>
    <xf numFmtId="9" fontId="18" fillId="0" borderId="0" xfId="22" applyFont="1" applyBorder="1" applyAlignment="1">
      <alignment/>
    </xf>
    <xf numFmtId="0" fontId="22" fillId="0" borderId="0" xfId="19" applyFont="1">
      <alignment/>
      <protection/>
    </xf>
    <xf numFmtId="0" fontId="14" fillId="0" borderId="0" xfId="21" applyFont="1">
      <alignment/>
      <protection/>
    </xf>
    <xf numFmtId="3" fontId="14" fillId="0" borderId="0" xfId="21" applyNumberFormat="1" applyFont="1">
      <alignment/>
      <protection/>
    </xf>
    <xf numFmtId="0" fontId="16" fillId="0" borderId="0" xfId="19" applyFont="1" applyAlignment="1">
      <alignment horizontal="centerContinuous"/>
      <protection/>
    </xf>
    <xf numFmtId="0" fontId="14" fillId="0" borderId="0" xfId="0" applyFont="1" applyAlignment="1">
      <alignment/>
    </xf>
    <xf numFmtId="0" fontId="15" fillId="0" borderId="0" xfId="21" applyFont="1">
      <alignment/>
      <protection/>
    </xf>
    <xf numFmtId="0" fontId="23" fillId="0" borderId="0" xfId="21" applyFont="1" applyAlignment="1">
      <alignment horizontal="right"/>
      <protection/>
    </xf>
    <xf numFmtId="3" fontId="14" fillId="0" borderId="0" xfId="0" applyNumberFormat="1" applyFont="1" applyAlignment="1">
      <alignment/>
    </xf>
    <xf numFmtId="9" fontId="14" fillId="0" borderId="0" xfId="22" applyFont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180" fontId="14" fillId="0" borderId="0" xfId="0" applyNumberFormat="1" applyFont="1" applyAlignment="1">
      <alignment horizontal="center"/>
    </xf>
    <xf numFmtId="9" fontId="2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9" fontId="14" fillId="0" borderId="0" xfId="0" applyNumberFormat="1" applyFont="1" applyAlignment="1">
      <alignment horizontal="left"/>
    </xf>
    <xf numFmtId="9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Alignment="1">
      <alignment/>
    </xf>
    <xf numFmtId="3" fontId="24" fillId="0" borderId="0" xfId="23" applyNumberFormat="1" applyFont="1" applyAlignment="1">
      <alignment/>
    </xf>
    <xf numFmtId="3" fontId="14" fillId="0" borderId="0" xfId="0" applyNumberFormat="1" applyFont="1" applyAlignment="1">
      <alignment horizontal="center"/>
    </xf>
    <xf numFmtId="9" fontId="14" fillId="0" borderId="0" xfId="22" applyFont="1" applyAlignment="1">
      <alignment horizontal="center"/>
    </xf>
    <xf numFmtId="3" fontId="18" fillId="0" borderId="0" xfId="0" applyNumberFormat="1" applyFont="1" applyAlignment="1">
      <alignment/>
    </xf>
    <xf numFmtId="187" fontId="18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/>
    </xf>
    <xf numFmtId="9" fontId="14" fillId="0" borderId="0" xfId="0" applyNumberFormat="1" applyFont="1" applyAlignment="1">
      <alignment horizontal="center"/>
    </xf>
    <xf numFmtId="9" fontId="18" fillId="0" borderId="0" xfId="22" applyFont="1" applyBorder="1" applyAlignment="1">
      <alignment horizontal="right"/>
    </xf>
    <xf numFmtId="3" fontId="21" fillId="0" borderId="0" xfId="0" applyNumberFormat="1" applyFont="1" applyAlignment="1">
      <alignment/>
    </xf>
    <xf numFmtId="9" fontId="21" fillId="0" borderId="0" xfId="22" applyFont="1" applyAlignment="1">
      <alignment/>
    </xf>
    <xf numFmtId="0" fontId="21" fillId="0" borderId="0" xfId="0" applyFont="1" applyAlignment="1">
      <alignment/>
    </xf>
    <xf numFmtId="0" fontId="19" fillId="0" borderId="0" xfId="17" applyFont="1" applyAlignment="1">
      <alignment horizontal="left"/>
      <protection/>
    </xf>
    <xf numFmtId="0" fontId="15" fillId="0" borderId="0" xfId="0" applyFont="1" applyAlignment="1">
      <alignment/>
    </xf>
    <xf numFmtId="3" fontId="19" fillId="0" borderId="2" xfId="0" applyNumberFormat="1" applyFont="1" applyBorder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3" fontId="28" fillId="0" borderId="2" xfId="0" applyNumberFormat="1" applyFont="1" applyBorder="1" applyAlignment="1">
      <alignment/>
    </xf>
    <xf numFmtId="3" fontId="28" fillId="0" borderId="3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 horizontal="centerContinuous"/>
    </xf>
    <xf numFmtId="180" fontId="19" fillId="0" borderId="4" xfId="0" applyNumberFormat="1" applyFont="1" applyBorder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9" fontId="29" fillId="0" borderId="0" xfId="0" applyNumberFormat="1" applyFont="1" applyBorder="1" applyAlignment="1">
      <alignment horizontal="centerContinuous"/>
    </xf>
    <xf numFmtId="0" fontId="28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2" borderId="0" xfId="0" applyFont="1" applyFill="1" applyAlignment="1">
      <alignment/>
    </xf>
    <xf numFmtId="3" fontId="2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9" fontId="28" fillId="0" borderId="0" xfId="0" applyNumberFormat="1" applyFont="1" applyAlignment="1">
      <alignment/>
    </xf>
    <xf numFmtId="0" fontId="28" fillId="0" borderId="0" xfId="0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9" fontId="29" fillId="0" borderId="0" xfId="0" applyNumberFormat="1" applyFont="1" applyBorder="1" applyAlignment="1">
      <alignment horizontal="center"/>
    </xf>
    <xf numFmtId="0" fontId="19" fillId="0" borderId="5" xfId="0" applyFont="1" applyBorder="1" applyAlignment="1">
      <alignment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8" fillId="0" borderId="0" xfId="0" applyNumberFormat="1" applyFont="1" applyAlignment="1">
      <alignment/>
    </xf>
    <xf numFmtId="9" fontId="28" fillId="0" borderId="0" xfId="0" applyNumberFormat="1" applyFont="1" applyBorder="1" applyAlignment="1">
      <alignment horizontal="center"/>
    </xf>
    <xf numFmtId="3" fontId="28" fillId="0" borderId="0" xfId="23" applyNumberFormat="1" applyFont="1" applyBorder="1" applyAlignment="1">
      <alignment/>
    </xf>
    <xf numFmtId="9" fontId="29" fillId="0" borderId="0" xfId="0" applyNumberFormat="1" applyFont="1" applyAlignment="1">
      <alignment horizontal="center"/>
    </xf>
    <xf numFmtId="0" fontId="32" fillId="0" borderId="0" xfId="19" applyFont="1">
      <alignment/>
      <protection/>
    </xf>
    <xf numFmtId="190" fontId="28" fillId="0" borderId="1" xfId="19" applyNumberFormat="1" applyFont="1" applyBorder="1">
      <alignment/>
      <protection/>
    </xf>
    <xf numFmtId="190" fontId="28" fillId="0" borderId="1" xfId="19" applyNumberFormat="1" applyFont="1" applyFill="1" applyBorder="1">
      <alignment/>
      <protection/>
    </xf>
    <xf numFmtId="189" fontId="28" fillId="0" borderId="1" xfId="19" applyNumberFormat="1" applyFont="1" applyBorder="1">
      <alignment/>
      <protection/>
    </xf>
    <xf numFmtId="3" fontId="28" fillId="0" borderId="1" xfId="25" applyNumberFormat="1" applyFont="1" applyFill="1" applyBorder="1" applyAlignment="1">
      <alignment horizontal="right"/>
    </xf>
    <xf numFmtId="3" fontId="19" fillId="0" borderId="8" xfId="25" applyNumberFormat="1" applyFont="1" applyFill="1" applyBorder="1" applyAlignment="1">
      <alignment/>
    </xf>
    <xf numFmtId="3" fontId="28" fillId="0" borderId="1" xfId="17" applyNumberFormat="1" applyFont="1" applyFill="1" applyBorder="1">
      <alignment/>
      <protection/>
    </xf>
    <xf numFmtId="3" fontId="28" fillId="0" borderId="1" xfId="25" applyNumberFormat="1" applyFont="1" applyFill="1" applyBorder="1" applyAlignment="1">
      <alignment/>
    </xf>
    <xf numFmtId="3" fontId="20" fillId="0" borderId="1" xfId="25" applyNumberFormat="1" applyFont="1" applyFill="1" applyBorder="1" applyAlignment="1">
      <alignment horizontal="right"/>
    </xf>
    <xf numFmtId="3" fontId="19" fillId="0" borderId="9" xfId="25" applyNumberFormat="1" applyFont="1" applyFill="1" applyBorder="1" applyAlignment="1">
      <alignment/>
    </xf>
    <xf numFmtId="3" fontId="19" fillId="0" borderId="2" xfId="25" applyNumberFormat="1" applyFont="1" applyFill="1" applyBorder="1" applyAlignment="1">
      <alignment/>
    </xf>
    <xf numFmtId="3" fontId="28" fillId="0" borderId="0" xfId="25" applyNumberFormat="1" applyFont="1" applyFill="1" applyBorder="1" applyAlignment="1">
      <alignment/>
    </xf>
    <xf numFmtId="3" fontId="19" fillId="0" borderId="8" xfId="17" applyNumberFormat="1" applyFont="1" applyFill="1" applyBorder="1">
      <alignment/>
      <protection/>
    </xf>
    <xf numFmtId="3" fontId="19" fillId="0" borderId="0" xfId="17" applyNumberFormat="1" applyFont="1" applyFill="1" applyBorder="1">
      <alignment/>
      <protection/>
    </xf>
    <xf numFmtId="3" fontId="28" fillId="0" borderId="0" xfId="17" applyNumberFormat="1" applyFont="1" applyFill="1" applyBorder="1">
      <alignment/>
      <protection/>
    </xf>
    <xf numFmtId="3" fontId="19" fillId="0" borderId="3" xfId="17" applyNumberFormat="1" applyFont="1" applyFill="1" applyBorder="1">
      <alignment/>
      <protection/>
    </xf>
    <xf numFmtId="3" fontId="28" fillId="0" borderId="0" xfId="19" applyNumberFormat="1" applyFont="1">
      <alignment/>
      <protection/>
    </xf>
    <xf numFmtId="190" fontId="28" fillId="0" borderId="0" xfId="19" applyNumberFormat="1" applyFont="1">
      <alignment/>
      <protection/>
    </xf>
    <xf numFmtId="3" fontId="28" fillId="0" borderId="0" xfId="19" applyNumberFormat="1" applyFont="1" applyFill="1">
      <alignment/>
      <protection/>
    </xf>
    <xf numFmtId="3" fontId="28" fillId="0" borderId="10" xfId="19" applyNumberFormat="1" applyFont="1" applyFill="1" applyBorder="1">
      <alignment/>
      <protection/>
    </xf>
    <xf numFmtId="3" fontId="28" fillId="0" borderId="1" xfId="19" applyNumberFormat="1" applyFont="1" applyFill="1" applyBorder="1">
      <alignment/>
      <protection/>
    </xf>
    <xf numFmtId="3" fontId="19" fillId="0" borderId="1" xfId="19" applyNumberFormat="1" applyFont="1" applyFill="1" applyBorder="1">
      <alignment/>
      <protection/>
    </xf>
    <xf numFmtId="3" fontId="19" fillId="0" borderId="8" xfId="19" applyNumberFormat="1" applyFont="1" applyFill="1" applyBorder="1">
      <alignment/>
      <protection/>
    </xf>
    <xf numFmtId="3" fontId="28" fillId="0" borderId="0" xfId="19" applyNumberFormat="1" applyFont="1" applyFill="1" applyBorder="1">
      <alignment/>
      <protection/>
    </xf>
    <xf numFmtId="190" fontId="28" fillId="0" borderId="0" xfId="19" applyNumberFormat="1" applyFont="1" applyFill="1" applyBorder="1">
      <alignment/>
      <protection/>
    </xf>
    <xf numFmtId="189" fontId="28" fillId="0" borderId="0" xfId="19" applyNumberFormat="1" applyFont="1">
      <alignment/>
      <protection/>
    </xf>
    <xf numFmtId="0" fontId="28" fillId="0" borderId="0" xfId="19" applyFont="1">
      <alignment/>
      <protection/>
    </xf>
    <xf numFmtId="190" fontId="28" fillId="0" borderId="0" xfId="19" applyNumberFormat="1" applyFont="1" applyFill="1">
      <alignment/>
      <protection/>
    </xf>
    <xf numFmtId="0" fontId="7" fillId="0" borderId="0" xfId="19" applyFill="1">
      <alignment/>
      <protection/>
    </xf>
    <xf numFmtId="3" fontId="28" fillId="3" borderId="1" xfId="25" applyNumberFormat="1" applyFont="1" applyFill="1" applyBorder="1" applyAlignment="1">
      <alignment horizontal="right"/>
    </xf>
    <xf numFmtId="0" fontId="28" fillId="0" borderId="0" xfId="17" applyFont="1" applyFill="1" applyBorder="1" applyAlignment="1">
      <alignment horizontal="left"/>
      <protection/>
    </xf>
    <xf numFmtId="9" fontId="28" fillId="0" borderId="1" xfId="22" applyFont="1" applyFill="1" applyBorder="1" applyAlignment="1">
      <alignment/>
    </xf>
    <xf numFmtId="9" fontId="28" fillId="0" borderId="0" xfId="22" applyFont="1" applyFill="1" applyBorder="1" applyAlignment="1">
      <alignment/>
    </xf>
    <xf numFmtId="3" fontId="28" fillId="0" borderId="2" xfId="25" applyNumberFormat="1" applyFont="1" applyFill="1" applyBorder="1" applyAlignment="1">
      <alignment horizontal="right"/>
    </xf>
    <xf numFmtId="9" fontId="30" fillId="4" borderId="11" xfId="0" applyNumberFormat="1" applyFont="1" applyFill="1" applyBorder="1" applyAlignment="1">
      <alignment horizontal="center"/>
    </xf>
    <xf numFmtId="9" fontId="30" fillId="4" borderId="12" xfId="0" applyNumberFormat="1" applyFont="1" applyFill="1" applyBorder="1" applyAlignment="1">
      <alignment horizontal="center"/>
    </xf>
    <xf numFmtId="3" fontId="30" fillId="3" borderId="13" xfId="0" applyNumberFormat="1" applyFont="1" applyFill="1" applyBorder="1" applyAlignment="1">
      <alignment horizontal="center"/>
    </xf>
    <xf numFmtId="1" fontId="30" fillId="3" borderId="3" xfId="0" applyNumberFormat="1" applyFont="1" applyFill="1" applyBorder="1" applyAlignment="1">
      <alignment horizontal="center"/>
    </xf>
    <xf numFmtId="190" fontId="28" fillId="0" borderId="1" xfId="17" applyNumberFormat="1" applyFont="1" applyFill="1" applyBorder="1" applyAlignment="1">
      <alignment horizontal="right"/>
      <protection/>
    </xf>
    <xf numFmtId="190" fontId="28" fillId="0" borderId="1" xfId="25" applyNumberFormat="1" applyFont="1" applyFill="1" applyBorder="1" applyAlignment="1">
      <alignment horizontal="right"/>
    </xf>
    <xf numFmtId="3" fontId="28" fillId="0" borderId="1" xfId="17" applyNumberFormat="1" applyFont="1" applyFill="1" applyBorder="1" applyAlignment="1">
      <alignment horizontal="right"/>
      <protection/>
    </xf>
    <xf numFmtId="3" fontId="19" fillId="0" borderId="12" xfId="25" applyNumberFormat="1" applyFont="1" applyFill="1" applyBorder="1" applyAlignment="1">
      <alignment horizontal="right"/>
    </xf>
    <xf numFmtId="190" fontId="28" fillId="0" borderId="0" xfId="25" applyNumberFormat="1" applyFont="1" applyFill="1" applyBorder="1" applyAlignment="1">
      <alignment horizontal="right"/>
    </xf>
    <xf numFmtId="190" fontId="28" fillId="0" borderId="0" xfId="17" applyNumberFormat="1" applyFont="1" applyFill="1" applyBorder="1" applyAlignment="1">
      <alignment horizontal="right"/>
      <protection/>
    </xf>
    <xf numFmtId="190" fontId="19" fillId="0" borderId="0" xfId="17" applyNumberFormat="1" applyFont="1" applyFill="1" applyBorder="1" applyAlignment="1">
      <alignment horizontal="right"/>
      <protection/>
    </xf>
    <xf numFmtId="3" fontId="7" fillId="0" borderId="0" xfId="19" applyNumberFormat="1" applyFill="1">
      <alignment/>
      <protection/>
    </xf>
    <xf numFmtId="0" fontId="28" fillId="3" borderId="0" xfId="17" applyFont="1" applyFill="1" applyBorder="1" applyAlignment="1">
      <alignment horizontal="left"/>
      <protection/>
    </xf>
    <xf numFmtId="9" fontId="28" fillId="3" borderId="1" xfId="22" applyFont="1" applyFill="1" applyBorder="1" applyAlignment="1">
      <alignment/>
    </xf>
    <xf numFmtId="3" fontId="28" fillId="3" borderId="1" xfId="25" applyNumberFormat="1" applyFont="1" applyFill="1" applyBorder="1" applyAlignment="1">
      <alignment/>
    </xf>
    <xf numFmtId="3" fontId="28" fillId="3" borderId="1" xfId="19" applyNumberFormat="1" applyFont="1" applyFill="1" applyBorder="1">
      <alignment/>
      <protection/>
    </xf>
    <xf numFmtId="190" fontId="19" fillId="5" borderId="10" xfId="17" applyNumberFormat="1" applyFont="1" applyFill="1" applyBorder="1" applyAlignment="1">
      <alignment horizontal="center"/>
      <protection/>
    </xf>
    <xf numFmtId="190" fontId="19" fillId="5" borderId="10" xfId="17" applyNumberFormat="1" applyFont="1" applyFill="1" applyBorder="1" applyAlignment="1">
      <alignment horizontal="right"/>
      <protection/>
    </xf>
    <xf numFmtId="190" fontId="19" fillId="5" borderId="10" xfId="19" applyNumberFormat="1" applyFont="1" applyFill="1" applyBorder="1" applyAlignment="1">
      <alignment horizontal="center"/>
      <protection/>
    </xf>
    <xf numFmtId="189" fontId="19" fillId="5" borderId="10" xfId="19" applyNumberFormat="1" applyFont="1" applyFill="1" applyBorder="1" applyAlignment="1">
      <alignment horizontal="center"/>
      <protection/>
    </xf>
    <xf numFmtId="1" fontId="19" fillId="5" borderId="8" xfId="19" applyNumberFormat="1" applyFont="1" applyFill="1" applyBorder="1" applyAlignment="1">
      <alignment horizontal="center"/>
      <protection/>
    </xf>
    <xf numFmtId="189" fontId="19" fillId="5" borderId="8" xfId="19" applyNumberFormat="1" applyFont="1" applyFill="1" applyBorder="1" applyAlignment="1">
      <alignment horizontal="center"/>
      <protection/>
    </xf>
    <xf numFmtId="0" fontId="19" fillId="0" borderId="3" xfId="17" applyFont="1" applyFill="1" applyBorder="1" applyAlignment="1">
      <alignment horizontal="right"/>
      <protection/>
    </xf>
    <xf numFmtId="3" fontId="28" fillId="0" borderId="8" xfId="25" applyNumberFormat="1" applyFont="1" applyFill="1" applyBorder="1" applyAlignment="1">
      <alignment/>
    </xf>
    <xf numFmtId="0" fontId="28" fillId="0" borderId="0" xfId="17" applyFont="1" applyFill="1" applyAlignment="1">
      <alignment horizontal="left"/>
      <protection/>
    </xf>
    <xf numFmtId="190" fontId="28" fillId="0" borderId="1" xfId="17" applyNumberFormat="1" applyFont="1" applyFill="1" applyBorder="1">
      <alignment/>
      <protection/>
    </xf>
    <xf numFmtId="0" fontId="19" fillId="0" borderId="0" xfId="17" applyFont="1" applyFill="1">
      <alignment/>
      <protection/>
    </xf>
    <xf numFmtId="0" fontId="28" fillId="0" borderId="0" xfId="17" applyFont="1" applyFill="1">
      <alignment/>
      <protection/>
    </xf>
    <xf numFmtId="0" fontId="20" fillId="0" borderId="0" xfId="17" applyFont="1" applyFill="1" applyBorder="1" applyAlignment="1">
      <alignment horizontal="left"/>
      <protection/>
    </xf>
    <xf numFmtId="3" fontId="20" fillId="0" borderId="1" xfId="25" applyNumberFormat="1" applyFont="1" applyFill="1" applyBorder="1" applyAlignment="1">
      <alignment/>
    </xf>
    <xf numFmtId="3" fontId="20" fillId="0" borderId="1" xfId="19" applyNumberFormat="1" applyFont="1" applyFill="1" applyBorder="1">
      <alignment/>
      <protection/>
    </xf>
    <xf numFmtId="0" fontId="19" fillId="0" borderId="0" xfId="17" applyFont="1" applyFill="1" applyBorder="1" applyAlignment="1">
      <alignment horizontal="right"/>
      <protection/>
    </xf>
    <xf numFmtId="3" fontId="28" fillId="0" borderId="2" xfId="25" applyNumberFormat="1" applyFont="1" applyFill="1" applyBorder="1" applyAlignment="1">
      <alignment/>
    </xf>
    <xf numFmtId="3" fontId="19" fillId="0" borderId="1" xfId="25" applyNumberFormat="1" applyFont="1" applyFill="1" applyBorder="1" applyAlignment="1">
      <alignment/>
    </xf>
    <xf numFmtId="0" fontId="19" fillId="0" borderId="12" xfId="17" applyFont="1" applyFill="1" applyBorder="1" applyAlignment="1">
      <alignment horizontal="left"/>
      <protection/>
    </xf>
    <xf numFmtId="3" fontId="19" fillId="0" borderId="12" xfId="19" applyNumberFormat="1" applyFont="1" applyFill="1" applyBorder="1">
      <alignment/>
      <protection/>
    </xf>
    <xf numFmtId="0" fontId="19" fillId="0" borderId="3" xfId="17" applyFont="1" applyFill="1" applyBorder="1" applyAlignment="1">
      <alignment horizontal="left"/>
      <protection/>
    </xf>
    <xf numFmtId="0" fontId="19" fillId="0" borderId="0" xfId="17" applyFont="1" applyFill="1" applyBorder="1" applyAlignment="1">
      <alignment horizontal="left"/>
      <protection/>
    </xf>
    <xf numFmtId="0" fontId="19" fillId="0" borderId="0" xfId="17" applyFont="1" applyFill="1" applyAlignment="1">
      <alignment horizontal="left"/>
      <protection/>
    </xf>
    <xf numFmtId="9" fontId="28" fillId="0" borderId="3" xfId="22" applyFont="1" applyFill="1" applyBorder="1" applyAlignment="1">
      <alignment/>
    </xf>
    <xf numFmtId="190" fontId="19" fillId="0" borderId="0" xfId="17" applyNumberFormat="1" applyFont="1" applyFill="1" applyBorder="1">
      <alignment/>
      <protection/>
    </xf>
    <xf numFmtId="0" fontId="19" fillId="0" borderId="6" xfId="17" applyFont="1" applyFill="1" applyBorder="1" applyAlignment="1">
      <alignment horizontal="left"/>
      <protection/>
    </xf>
    <xf numFmtId="189" fontId="28" fillId="0" borderId="0" xfId="19" applyNumberFormat="1" applyFont="1" applyFill="1">
      <alignment/>
      <protection/>
    </xf>
    <xf numFmtId="0" fontId="28" fillId="0" borderId="0" xfId="19" applyFont="1" applyFill="1">
      <alignment/>
      <protection/>
    </xf>
    <xf numFmtId="0" fontId="28" fillId="3" borderId="0" xfId="17" applyFont="1" applyFill="1">
      <alignment/>
      <protection/>
    </xf>
    <xf numFmtId="3" fontId="28" fillId="3" borderId="1" xfId="17" applyNumberFormat="1" applyFont="1" applyFill="1" applyBorder="1" applyAlignment="1">
      <alignment horizontal="right"/>
      <protection/>
    </xf>
    <xf numFmtId="3" fontId="28" fillId="3" borderId="1" xfId="17" applyNumberFormat="1" applyFont="1" applyFill="1" applyBorder="1">
      <alignment/>
      <protection/>
    </xf>
    <xf numFmtId="0" fontId="7" fillId="0" borderId="0" xfId="19" applyFill="1" applyBorder="1">
      <alignment/>
      <protection/>
    </xf>
    <xf numFmtId="3" fontId="19" fillId="5" borderId="14" xfId="0" applyNumberFormat="1" applyFont="1" applyFill="1" applyBorder="1" applyAlignment="1">
      <alignment horizontal="center"/>
    </xf>
    <xf numFmtId="3" fontId="19" fillId="5" borderId="9" xfId="0" applyNumberFormat="1" applyFont="1" applyFill="1" applyBorder="1" applyAlignment="1">
      <alignment horizontal="center"/>
    </xf>
    <xf numFmtId="3" fontId="28" fillId="5" borderId="2" xfId="0" applyNumberFormat="1" applyFont="1" applyFill="1" applyBorder="1" applyAlignment="1">
      <alignment/>
    </xf>
    <xf numFmtId="3" fontId="19" fillId="5" borderId="2" xfId="0" applyNumberFormat="1" applyFont="1" applyFill="1" applyBorder="1" applyAlignment="1">
      <alignment/>
    </xf>
    <xf numFmtId="3" fontId="19" fillId="5" borderId="2" xfId="18" applyNumberFormat="1" applyFont="1" applyFill="1" applyBorder="1" applyAlignment="1">
      <alignment horizontal="right"/>
      <protection/>
    </xf>
    <xf numFmtId="3" fontId="19" fillId="5" borderId="5" xfId="0" applyNumberFormat="1" applyFont="1" applyFill="1" applyBorder="1" applyAlignment="1">
      <alignment/>
    </xf>
    <xf numFmtId="3" fontId="28" fillId="0" borderId="2" xfId="18" applyNumberFormat="1" applyFont="1" applyFill="1" applyBorder="1" applyAlignment="1">
      <alignment horizontal="right"/>
      <protection/>
    </xf>
    <xf numFmtId="3" fontId="19" fillId="2" borderId="2" xfId="0" applyNumberFormat="1" applyFont="1" applyFill="1" applyBorder="1" applyAlignment="1">
      <alignment/>
    </xf>
    <xf numFmtId="0" fontId="28" fillId="0" borderId="2" xfId="0" applyFont="1" applyBorder="1" applyAlignment="1">
      <alignment/>
    </xf>
    <xf numFmtId="3" fontId="19" fillId="0" borderId="5" xfId="0" applyNumberFormat="1" applyFont="1" applyFill="1" applyBorder="1" applyAlignment="1">
      <alignment/>
    </xf>
    <xf numFmtId="180" fontId="28" fillId="0" borderId="1" xfId="0" applyNumberFormat="1" applyFont="1" applyFill="1" applyBorder="1" applyAlignment="1">
      <alignment horizontal="center"/>
    </xf>
    <xf numFmtId="9" fontId="28" fillId="0" borderId="1" xfId="22" applyFont="1" applyFill="1" applyBorder="1" applyAlignment="1">
      <alignment horizontal="center"/>
    </xf>
    <xf numFmtId="9" fontId="19" fillId="0" borderId="1" xfId="22" applyFont="1" applyFill="1" applyBorder="1" applyAlignment="1">
      <alignment horizontal="center"/>
    </xf>
    <xf numFmtId="9" fontId="19" fillId="0" borderId="15" xfId="22" applyFont="1" applyFill="1" applyBorder="1" applyAlignment="1">
      <alignment horizontal="center"/>
    </xf>
    <xf numFmtId="3" fontId="28" fillId="5" borderId="9" xfId="0" applyNumberFormat="1" applyFont="1" applyFill="1" applyBorder="1" applyAlignment="1">
      <alignment/>
    </xf>
    <xf numFmtId="3" fontId="28" fillId="0" borderId="9" xfId="18" applyNumberFormat="1" applyFont="1" applyFill="1" applyBorder="1" applyAlignment="1">
      <alignment horizontal="right"/>
      <protection/>
    </xf>
    <xf numFmtId="9" fontId="28" fillId="0" borderId="8" xfId="22" applyFont="1" applyFill="1" applyBorder="1" applyAlignment="1">
      <alignment horizontal="center"/>
    </xf>
    <xf numFmtId="3" fontId="20" fillId="5" borderId="9" xfId="0" applyNumberFormat="1" applyFont="1" applyFill="1" applyBorder="1" applyAlignment="1">
      <alignment/>
    </xf>
    <xf numFmtId="3" fontId="20" fillId="0" borderId="9" xfId="0" applyNumberFormat="1" applyFont="1" applyBorder="1" applyAlignment="1">
      <alignment/>
    </xf>
    <xf numFmtId="9" fontId="20" fillId="0" borderId="8" xfId="22" applyFont="1" applyFill="1" applyBorder="1" applyAlignment="1">
      <alignment horizontal="center"/>
    </xf>
    <xf numFmtId="0" fontId="28" fillId="0" borderId="9" xfId="0" applyFont="1" applyBorder="1" applyAlignment="1">
      <alignment/>
    </xf>
    <xf numFmtId="0" fontId="6" fillId="0" borderId="0" xfId="19" applyFont="1" applyFill="1">
      <alignment/>
      <protection/>
    </xf>
    <xf numFmtId="190" fontId="6" fillId="0" borderId="0" xfId="19" applyNumberFormat="1" applyFont="1" applyFill="1">
      <alignment/>
      <protection/>
    </xf>
    <xf numFmtId="3" fontId="19" fillId="0" borderId="2" xfId="20" applyNumberFormat="1" applyFont="1" applyFill="1" applyBorder="1">
      <alignment/>
      <protection/>
    </xf>
    <xf numFmtId="3" fontId="28" fillId="0" borderId="1" xfId="20" applyNumberFormat="1" applyFont="1" applyFill="1" applyBorder="1">
      <alignment/>
      <protection/>
    </xf>
    <xf numFmtId="3" fontId="19" fillId="0" borderId="1" xfId="20" applyNumberFormat="1" applyFont="1" applyFill="1" applyBorder="1">
      <alignment/>
      <protection/>
    </xf>
    <xf numFmtId="3" fontId="28" fillId="0" borderId="8" xfId="20" applyNumberFormat="1" applyFont="1" applyFill="1" applyBorder="1">
      <alignment/>
      <protection/>
    </xf>
    <xf numFmtId="3" fontId="19" fillId="0" borderId="2" xfId="18" applyNumberFormat="1" applyFont="1" applyFill="1" applyBorder="1" applyAlignment="1">
      <alignment horizontal="right"/>
      <protection/>
    </xf>
    <xf numFmtId="3" fontId="28" fillId="0" borderId="1" xfId="20" applyNumberFormat="1" applyFont="1" applyFill="1" applyBorder="1" applyAlignment="1">
      <alignment/>
      <protection/>
    </xf>
    <xf numFmtId="3" fontId="20" fillId="0" borderId="8" xfId="20" applyNumberFormat="1" applyFont="1" applyFill="1" applyBorder="1" applyAlignment="1">
      <alignment/>
      <protection/>
    </xf>
    <xf numFmtId="9" fontId="7" fillId="0" borderId="0" xfId="22" applyAlignment="1">
      <alignment/>
    </xf>
    <xf numFmtId="3" fontId="28" fillId="0" borderId="0" xfId="23" applyNumberFormat="1" applyFont="1" applyFill="1" applyBorder="1" applyAlignment="1">
      <alignment horizontal="right"/>
    </xf>
    <xf numFmtId="3" fontId="28" fillId="0" borderId="4" xfId="0" applyNumberFormat="1" applyFont="1" applyFill="1" applyBorder="1" applyAlignment="1" quotePrefix="1">
      <alignment horizontal="center"/>
    </xf>
    <xf numFmtId="3" fontId="28" fillId="0" borderId="0" xfId="0" applyNumberFormat="1" applyFont="1" applyFill="1" applyBorder="1" applyAlignment="1">
      <alignment horizontal="right"/>
    </xf>
    <xf numFmtId="180" fontId="28" fillId="0" borderId="4" xfId="0" applyNumberFormat="1" applyFont="1" applyFill="1" applyBorder="1" applyAlignment="1">
      <alignment horizontal="center"/>
    </xf>
    <xf numFmtId="3" fontId="28" fillId="0" borderId="4" xfId="23" applyNumberFormat="1" applyFont="1" applyFill="1" applyBorder="1" applyAlignment="1">
      <alignment horizontal="center"/>
    </xf>
    <xf numFmtId="3" fontId="28" fillId="0" borderId="4" xfId="23" applyNumberFormat="1" applyFont="1" applyFill="1" applyBorder="1" applyAlignment="1">
      <alignment horizontal="right"/>
    </xf>
    <xf numFmtId="15" fontId="28" fillId="0" borderId="2" xfId="0" applyNumberFormat="1" applyFont="1" applyFill="1" applyBorder="1" applyAlignment="1">
      <alignment horizontal="left"/>
    </xf>
    <xf numFmtId="3" fontId="28" fillId="0" borderId="11" xfId="0" applyNumberFormat="1" applyFont="1" applyFill="1" applyBorder="1" applyAlignment="1" quotePrefix="1">
      <alignment horizontal="center"/>
    </xf>
    <xf numFmtId="3" fontId="14" fillId="0" borderId="0" xfId="22" applyNumberFormat="1" applyFont="1" applyAlignment="1">
      <alignment horizontal="center"/>
    </xf>
    <xf numFmtId="173" fontId="28" fillId="0" borderId="2" xfId="0" applyNumberFormat="1" applyFont="1" applyBorder="1" applyAlignment="1">
      <alignment horizontal="left"/>
    </xf>
    <xf numFmtId="3" fontId="28" fillId="0" borderId="4" xfId="0" applyNumberFormat="1" applyFont="1" applyBorder="1" applyAlignment="1">
      <alignment horizontal="center"/>
    </xf>
    <xf numFmtId="9" fontId="24" fillId="0" borderId="0" xfId="0" applyNumberFormat="1" applyFont="1" applyBorder="1" applyAlignment="1">
      <alignment horizontal="center"/>
    </xf>
    <xf numFmtId="3" fontId="14" fillId="0" borderId="0" xfId="22" applyNumberFormat="1" applyFont="1" applyBorder="1" applyAlignment="1">
      <alignment horizontal="center"/>
    </xf>
    <xf numFmtId="2" fontId="19" fillId="0" borderId="0" xfId="17" applyNumberFormat="1" applyFont="1" applyFill="1" applyBorder="1" applyAlignment="1">
      <alignment horizontal="right"/>
      <protection/>
    </xf>
    <xf numFmtId="173" fontId="28" fillId="0" borderId="0" xfId="0" applyNumberFormat="1" applyFont="1" applyBorder="1" applyAlignment="1">
      <alignment horizontal="left"/>
    </xf>
    <xf numFmtId="180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/>
    </xf>
    <xf numFmtId="0" fontId="19" fillId="5" borderId="14" xfId="0" applyFont="1" applyFill="1" applyBorder="1" applyAlignment="1">
      <alignment horizontal="right"/>
    </xf>
    <xf numFmtId="180" fontId="19" fillId="5" borderId="10" xfId="0" applyNumberFormat="1" applyFont="1" applyFill="1" applyBorder="1" applyAlignment="1">
      <alignment horizontal="center"/>
    </xf>
    <xf numFmtId="1" fontId="19" fillId="5" borderId="9" xfId="0" applyNumberFormat="1" applyFont="1" applyFill="1" applyBorder="1" applyAlignment="1">
      <alignment horizontal="center"/>
    </xf>
    <xf numFmtId="180" fontId="19" fillId="5" borderId="8" xfId="0" applyNumberFormat="1" applyFont="1" applyFill="1" applyBorder="1" applyAlignment="1">
      <alignment horizontal="center"/>
    </xf>
    <xf numFmtId="3" fontId="28" fillId="0" borderId="14" xfId="23" applyNumberFormat="1" applyFont="1" applyFill="1" applyBorder="1" applyAlignment="1" quotePrefix="1">
      <alignment/>
    </xf>
    <xf numFmtId="3" fontId="28" fillId="0" borderId="2" xfId="23" applyNumberFormat="1" applyFont="1" applyFill="1" applyBorder="1" applyAlignment="1" quotePrefix="1">
      <alignment/>
    </xf>
    <xf numFmtId="3" fontId="28" fillId="0" borderId="2" xfId="23" applyNumberFormat="1" applyFont="1" applyFill="1" applyBorder="1" applyAlignment="1">
      <alignment/>
    </xf>
    <xf numFmtId="3" fontId="26" fillId="0" borderId="2" xfId="0" applyNumberFormat="1" applyFont="1" applyFill="1" applyBorder="1" applyAlignment="1">
      <alignment/>
    </xf>
    <xf numFmtId="3" fontId="28" fillId="0" borderId="11" xfId="23" applyNumberFormat="1" applyFont="1" applyFill="1" applyBorder="1" applyAlignment="1">
      <alignment horizontal="right"/>
    </xf>
    <xf numFmtId="3" fontId="28" fillId="0" borderId="4" xfId="0" applyNumberFormat="1" applyFont="1" applyFill="1" applyBorder="1" applyAlignment="1">
      <alignment horizontal="right"/>
    </xf>
    <xf numFmtId="3" fontId="14" fillId="0" borderId="4" xfId="0" applyNumberFormat="1" applyFont="1" applyBorder="1" applyAlignment="1">
      <alignment/>
    </xf>
    <xf numFmtId="3" fontId="28" fillId="0" borderId="4" xfId="0" applyNumberFormat="1" applyFont="1" applyBorder="1" applyAlignment="1">
      <alignment/>
    </xf>
    <xf numFmtId="9" fontId="28" fillId="0" borderId="8" xfId="22" applyFont="1" applyFill="1" applyBorder="1" applyAlignment="1">
      <alignment/>
    </xf>
    <xf numFmtId="9" fontId="7" fillId="0" borderId="0" xfId="22" applyBorder="1" applyAlignment="1">
      <alignment/>
    </xf>
    <xf numFmtId="3" fontId="28" fillId="0" borderId="4" xfId="25" applyNumberFormat="1" applyFont="1" applyFill="1" applyBorder="1" applyAlignment="1">
      <alignment/>
    </xf>
    <xf numFmtId="3" fontId="19" fillId="0" borderId="12" xfId="25" applyNumberFormat="1" applyFont="1" applyFill="1" applyBorder="1" applyAlignment="1">
      <alignment/>
    </xf>
    <xf numFmtId="3" fontId="19" fillId="0" borderId="15" xfId="17" applyNumberFormat="1" applyFont="1" applyFill="1" applyBorder="1">
      <alignment/>
      <protection/>
    </xf>
    <xf numFmtId="3" fontId="28" fillId="0" borderId="3" xfId="19" applyNumberFormat="1" applyFont="1" applyFill="1" applyBorder="1">
      <alignment/>
      <protection/>
    </xf>
    <xf numFmtId="9" fontId="19" fillId="0" borderId="8" xfId="22" applyFont="1" applyFill="1" applyBorder="1" applyAlignment="1">
      <alignment/>
    </xf>
    <xf numFmtId="9" fontId="19" fillId="0" borderId="15" xfId="22" applyFont="1" applyFill="1" applyBorder="1" applyAlignment="1">
      <alignment/>
    </xf>
    <xf numFmtId="3" fontId="28" fillId="0" borderId="4" xfId="23" applyNumberFormat="1" applyFont="1" applyBorder="1" applyAlignment="1">
      <alignment horizontal="center"/>
    </xf>
    <xf numFmtId="3" fontId="19" fillId="3" borderId="10" xfId="19" applyNumberFormat="1" applyFont="1" applyFill="1" applyBorder="1" applyAlignment="1">
      <alignment horizontal="center"/>
      <protection/>
    </xf>
    <xf numFmtId="1" fontId="19" fillId="3" borderId="8" xfId="19" applyNumberFormat="1" applyFont="1" applyFill="1" applyBorder="1" applyAlignment="1">
      <alignment horizontal="center"/>
      <protection/>
    </xf>
    <xf numFmtId="15" fontId="28" fillId="0" borderId="14" xfId="0" applyNumberFormat="1" applyFont="1" applyFill="1" applyBorder="1" applyAlignment="1">
      <alignment horizontal="left"/>
    </xf>
    <xf numFmtId="3" fontId="28" fillId="0" borderId="13" xfId="23" applyNumberFormat="1" applyFont="1" applyFill="1" applyBorder="1" applyAlignment="1">
      <alignment horizontal="right"/>
    </xf>
    <xf numFmtId="0" fontId="28" fillId="0" borderId="4" xfId="0" applyFont="1" applyFill="1" applyBorder="1" applyAlignment="1">
      <alignment/>
    </xf>
    <xf numFmtId="0" fontId="28" fillId="0" borderId="4" xfId="0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/>
    </xf>
    <xf numFmtId="0" fontId="14" fillId="0" borderId="4" xfId="0" applyFont="1" applyFill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28" fillId="0" borderId="0" xfId="23" applyNumberFormat="1" applyFont="1" applyBorder="1" applyAlignment="1">
      <alignment/>
    </xf>
    <xf numFmtId="0" fontId="26" fillId="0" borderId="0" xfId="21" applyFont="1">
      <alignment/>
      <protection/>
    </xf>
    <xf numFmtId="0" fontId="17" fillId="0" borderId="0" xfId="21" applyFont="1">
      <alignment/>
      <protection/>
    </xf>
    <xf numFmtId="3" fontId="33" fillId="0" borderId="0" xfId="21" applyNumberFormat="1" applyFont="1">
      <alignment/>
      <protection/>
    </xf>
    <xf numFmtId="0" fontId="26" fillId="0" borderId="0" xfId="0" applyFont="1" applyAlignment="1">
      <alignment/>
    </xf>
    <xf numFmtId="3" fontId="26" fillId="0" borderId="0" xfId="21" applyNumberFormat="1" applyFont="1">
      <alignment/>
      <protection/>
    </xf>
    <xf numFmtId="0" fontId="26" fillId="0" borderId="15" xfId="21" applyFont="1" applyBorder="1">
      <alignment/>
      <protection/>
    </xf>
    <xf numFmtId="0" fontId="17" fillId="5" borderId="7" xfId="21" applyFont="1" applyFill="1" applyBorder="1" applyAlignment="1">
      <alignment horizontal="center" wrapText="1"/>
      <protection/>
    </xf>
    <xf numFmtId="3" fontId="17" fillId="3" borderId="7" xfId="21" applyNumberFormat="1" applyFont="1" applyFill="1" applyBorder="1" applyAlignment="1">
      <alignment horizontal="center" wrapText="1"/>
      <protection/>
    </xf>
    <xf numFmtId="0" fontId="17" fillId="3" borderId="7" xfId="21" applyFont="1" applyFill="1" applyBorder="1" applyAlignment="1">
      <alignment horizontal="center" wrapText="1"/>
      <protection/>
    </xf>
    <xf numFmtId="0" fontId="26" fillId="0" borderId="1" xfId="21" applyFont="1" applyBorder="1">
      <alignment/>
      <protection/>
    </xf>
    <xf numFmtId="0" fontId="17" fillId="5" borderId="4" xfId="21" applyFont="1" applyFill="1" applyBorder="1" applyAlignment="1">
      <alignment horizontal="right" wrapText="1"/>
      <protection/>
    </xf>
    <xf numFmtId="0" fontId="17" fillId="0" borderId="4" xfId="21" applyFont="1" applyBorder="1" applyAlignment="1">
      <alignment horizontal="right" wrapText="1"/>
      <protection/>
    </xf>
    <xf numFmtId="0" fontId="17" fillId="1" borderId="4" xfId="21" applyFont="1" applyFill="1" applyBorder="1" applyAlignment="1">
      <alignment horizontal="right" wrapText="1"/>
      <protection/>
    </xf>
    <xf numFmtId="3" fontId="17" fillId="0" borderId="4" xfId="21" applyNumberFormat="1" applyFont="1" applyBorder="1" applyAlignment="1">
      <alignment horizontal="right" wrapText="1"/>
      <protection/>
    </xf>
    <xf numFmtId="0" fontId="17" fillId="0" borderId="1" xfId="21" applyFont="1" applyBorder="1">
      <alignment/>
      <protection/>
    </xf>
    <xf numFmtId="3" fontId="26" fillId="5" borderId="4" xfId="21" applyNumberFormat="1" applyFont="1" applyFill="1" applyBorder="1" applyAlignment="1">
      <alignment horizontal="right"/>
      <protection/>
    </xf>
    <xf numFmtId="3" fontId="26" fillId="0" borderId="4" xfId="21" applyNumberFormat="1" applyFont="1" applyBorder="1" applyAlignment="1">
      <alignment horizontal="right"/>
      <protection/>
    </xf>
    <xf numFmtId="9" fontId="26" fillId="1" borderId="4" xfId="22" applyFont="1" applyFill="1" applyBorder="1" applyAlignment="1">
      <alignment horizontal="right" wrapText="1"/>
    </xf>
    <xf numFmtId="0" fontId="26" fillId="0" borderId="4" xfId="21" applyFont="1" applyBorder="1">
      <alignment/>
      <protection/>
    </xf>
    <xf numFmtId="3" fontId="26" fillId="0" borderId="4" xfId="21" applyNumberFormat="1" applyFont="1" applyBorder="1">
      <alignment/>
      <protection/>
    </xf>
    <xf numFmtId="187" fontId="26" fillId="1" borderId="4" xfId="21" applyNumberFormat="1" applyFont="1" applyFill="1" applyBorder="1">
      <alignment/>
      <protection/>
    </xf>
    <xf numFmtId="0" fontId="17" fillId="0" borderId="15" xfId="21" applyFont="1" applyBorder="1">
      <alignment/>
      <protection/>
    </xf>
    <xf numFmtId="3" fontId="17" fillId="5" borderId="7" xfId="21" applyNumberFormat="1" applyFont="1" applyFill="1" applyBorder="1" applyAlignment="1">
      <alignment horizontal="right"/>
      <protection/>
    </xf>
    <xf numFmtId="3" fontId="17" fillId="0" borderId="7" xfId="21" applyNumberFormat="1" applyFont="1" applyBorder="1" applyAlignment="1">
      <alignment horizontal="right"/>
      <protection/>
    </xf>
    <xf numFmtId="9" fontId="26" fillId="1" borderId="15" xfId="22" applyFont="1" applyFill="1" applyBorder="1" applyAlignment="1">
      <alignment horizontal="right" wrapText="1"/>
    </xf>
    <xf numFmtId="189" fontId="17" fillId="1" borderId="7" xfId="21" applyNumberFormat="1" applyFont="1" applyFill="1" applyBorder="1" applyAlignment="1">
      <alignment horizontal="right"/>
      <protection/>
    </xf>
    <xf numFmtId="3" fontId="17" fillId="5" borderId="4" xfId="21" applyNumberFormat="1" applyFont="1" applyFill="1" applyBorder="1" applyAlignment="1">
      <alignment horizontal="right"/>
      <protection/>
    </xf>
    <xf numFmtId="3" fontId="17" fillId="0" borderId="4" xfId="21" applyNumberFormat="1" applyFont="1" applyBorder="1" applyAlignment="1">
      <alignment horizontal="right"/>
      <protection/>
    </xf>
    <xf numFmtId="3" fontId="17" fillId="0" borderId="0" xfId="21" applyNumberFormat="1" applyFont="1" applyBorder="1" applyAlignment="1">
      <alignment horizontal="right"/>
      <protection/>
    </xf>
    <xf numFmtId="9" fontId="26" fillId="1" borderId="10" xfId="22" applyFont="1" applyFill="1" applyBorder="1" applyAlignment="1">
      <alignment horizontal="right" wrapText="1"/>
    </xf>
    <xf numFmtId="187" fontId="17" fillId="0" borderId="4" xfId="21" applyNumberFormat="1" applyFont="1" applyBorder="1" applyAlignment="1">
      <alignment horizontal="right"/>
      <protection/>
    </xf>
    <xf numFmtId="187" fontId="17" fillId="1" borderId="4" xfId="21" applyNumberFormat="1" applyFont="1" applyFill="1" applyBorder="1" applyAlignment="1">
      <alignment horizontal="right"/>
      <protection/>
    </xf>
    <xf numFmtId="0" fontId="26" fillId="5" borderId="4" xfId="21" applyFont="1" applyFill="1" applyBorder="1">
      <alignment/>
      <protection/>
    </xf>
    <xf numFmtId="0" fontId="26" fillId="0" borderId="0" xfId="21" applyFont="1" applyBorder="1">
      <alignment/>
      <protection/>
    </xf>
    <xf numFmtId="9" fontId="26" fillId="1" borderId="1" xfId="22" applyFont="1" applyFill="1" applyBorder="1" applyAlignment="1">
      <alignment horizontal="right" wrapText="1"/>
    </xf>
    <xf numFmtId="0" fontId="26" fillId="1" borderId="4" xfId="21" applyFont="1" applyFill="1" applyBorder="1">
      <alignment/>
      <protection/>
    </xf>
    <xf numFmtId="3" fontId="26" fillId="0" borderId="0" xfId="21" applyNumberFormat="1" applyFont="1" applyBorder="1" applyAlignment="1">
      <alignment horizontal="right"/>
      <protection/>
    </xf>
    <xf numFmtId="3" fontId="17" fillId="0" borderId="4" xfId="21" applyNumberFormat="1" applyFont="1" applyBorder="1">
      <alignment/>
      <protection/>
    </xf>
    <xf numFmtId="3" fontId="17" fillId="5" borderId="7" xfId="21" applyNumberFormat="1" applyFont="1" applyFill="1" applyBorder="1">
      <alignment/>
      <protection/>
    </xf>
    <xf numFmtId="3" fontId="17" fillId="0" borderId="7" xfId="21" applyNumberFormat="1" applyFont="1" applyBorder="1">
      <alignment/>
      <protection/>
    </xf>
    <xf numFmtId="3" fontId="17" fillId="0" borderId="0" xfId="21" applyNumberFormat="1" applyFont="1" applyFill="1" applyBorder="1">
      <alignment/>
      <protection/>
    </xf>
    <xf numFmtId="3" fontId="17" fillId="0" borderId="0" xfId="21" applyNumberFormat="1" applyFont="1" applyBorder="1">
      <alignment/>
      <protection/>
    </xf>
    <xf numFmtId="9" fontId="26" fillId="0" borderId="0" xfId="22" applyFont="1" applyFill="1" applyBorder="1" applyAlignment="1">
      <alignment horizontal="right" wrapText="1"/>
    </xf>
    <xf numFmtId="3" fontId="34" fillId="2" borderId="0" xfId="21" applyNumberFormat="1" applyFont="1" applyFill="1" applyBorder="1">
      <alignment/>
      <protection/>
    </xf>
    <xf numFmtId="189" fontId="17" fillId="0" borderId="0" xfId="21" applyNumberFormat="1" applyFont="1" applyFill="1" applyBorder="1" applyAlignment="1">
      <alignment horizontal="right"/>
      <protection/>
    </xf>
    <xf numFmtId="9" fontId="26" fillId="0" borderId="15" xfId="22" applyFont="1" applyFill="1" applyBorder="1" applyAlignment="1">
      <alignment horizontal="right" wrapText="1"/>
    </xf>
    <xf numFmtId="0" fontId="26" fillId="0" borderId="15" xfId="0" applyFont="1" applyBorder="1" applyAlignment="1">
      <alignment/>
    </xf>
    <xf numFmtId="3" fontId="26" fillId="5" borderId="15" xfId="21" applyNumberFormat="1" applyFont="1" applyFill="1" applyBorder="1">
      <alignment/>
      <protection/>
    </xf>
    <xf numFmtId="3" fontId="26" fillId="0" borderId="15" xfId="21" applyNumberFormat="1" applyFont="1" applyBorder="1">
      <alignment/>
      <protection/>
    </xf>
    <xf numFmtId="3" fontId="17" fillId="5" borderId="8" xfId="21" applyNumberFormat="1" applyFont="1" applyFill="1" applyBorder="1">
      <alignment/>
      <protection/>
    </xf>
    <xf numFmtId="3" fontId="17" fillId="0" borderId="8" xfId="21" applyNumberFormat="1" applyFont="1" applyBorder="1">
      <alignment/>
      <protection/>
    </xf>
    <xf numFmtId="3" fontId="26" fillId="0" borderId="0" xfId="0" applyNumberFormat="1" applyFont="1" applyAlignment="1">
      <alignment/>
    </xf>
    <xf numFmtId="3" fontId="23" fillId="0" borderId="14" xfId="0" applyNumberFormat="1" applyFont="1" applyBorder="1" applyAlignment="1">
      <alignment/>
    </xf>
    <xf numFmtId="0" fontId="14" fillId="0" borderId="13" xfId="0" applyFont="1" applyBorder="1" applyAlignment="1">
      <alignment/>
    </xf>
    <xf numFmtId="3" fontId="14" fillId="0" borderId="13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28" fillId="0" borderId="4" xfId="0" applyFont="1" applyBorder="1" applyAlignment="1">
      <alignment/>
    </xf>
    <xf numFmtId="0" fontId="19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28" fillId="0" borderId="2" xfId="0" applyFont="1" applyBorder="1" applyAlignment="1">
      <alignment horizontal="center"/>
    </xf>
    <xf numFmtId="3" fontId="28" fillId="0" borderId="0" xfId="0" applyNumberFormat="1" applyFont="1" applyAlignment="1">
      <alignment horizontal="right"/>
    </xf>
    <xf numFmtId="3" fontId="28" fillId="0" borderId="0" xfId="0" applyNumberFormat="1" applyFont="1" applyBorder="1" applyAlignment="1">
      <alignment horizontal="right"/>
    </xf>
    <xf numFmtId="3" fontId="28" fillId="0" borderId="4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left"/>
    </xf>
    <xf numFmtId="3" fontId="28" fillId="0" borderId="0" xfId="23" applyNumberFormat="1" applyFont="1" applyAlignment="1">
      <alignment horizontal="right"/>
    </xf>
    <xf numFmtId="3" fontId="28" fillId="0" borderId="0" xfId="23" applyNumberFormat="1" applyFont="1" applyAlignment="1">
      <alignment/>
    </xf>
    <xf numFmtId="0" fontId="28" fillId="0" borderId="9" xfId="0" applyFont="1" applyBorder="1" applyAlignment="1">
      <alignment horizontal="center"/>
    </xf>
    <xf numFmtId="0" fontId="28" fillId="0" borderId="3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19" fillId="3" borderId="14" xfId="0" applyNumberFormat="1" applyFont="1" applyFill="1" applyBorder="1" applyAlignment="1">
      <alignment horizontal="center"/>
    </xf>
    <xf numFmtId="3" fontId="19" fillId="3" borderId="9" xfId="0" applyNumberFormat="1" applyFont="1" applyFill="1" applyBorder="1" applyAlignment="1">
      <alignment horizontal="center"/>
    </xf>
    <xf numFmtId="3" fontId="28" fillId="0" borderId="2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9" fontId="29" fillId="0" borderId="4" xfId="0" applyNumberFormat="1" applyFont="1" applyFill="1" applyBorder="1" applyAlignment="1">
      <alignment horizontal="center"/>
    </xf>
    <xf numFmtId="3" fontId="29" fillId="0" borderId="0" xfId="0" applyNumberFormat="1" applyFont="1" applyFill="1" applyAlignment="1">
      <alignment/>
    </xf>
    <xf numFmtId="9" fontId="29" fillId="0" borderId="4" xfId="22" applyNumberFormat="1" applyFont="1" applyFill="1" applyBorder="1" applyAlignment="1">
      <alignment horizontal="center"/>
    </xf>
    <xf numFmtId="3" fontId="28" fillId="0" borderId="9" xfId="0" applyNumberFormat="1" applyFont="1" applyFill="1" applyBorder="1" applyAlignment="1">
      <alignment/>
    </xf>
    <xf numFmtId="3" fontId="29" fillId="0" borderId="3" xfId="0" applyNumberFormat="1" applyFont="1" applyFill="1" applyBorder="1" applyAlignment="1">
      <alignment/>
    </xf>
    <xf numFmtId="9" fontId="29" fillId="0" borderId="12" xfId="22" applyNumberFormat="1" applyFont="1" applyFill="1" applyBorder="1" applyAlignment="1">
      <alignment horizontal="center"/>
    </xf>
    <xf numFmtId="3" fontId="19" fillId="0" borderId="2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9" fontId="30" fillId="0" borderId="4" xfId="22" applyNumberFormat="1" applyFont="1" applyFill="1" applyBorder="1" applyAlignment="1">
      <alignment horizontal="center"/>
    </xf>
    <xf numFmtId="3" fontId="29" fillId="0" borderId="0" xfId="23" applyNumberFormat="1" applyFont="1" applyFill="1" applyAlignment="1">
      <alignment/>
    </xf>
    <xf numFmtId="3" fontId="30" fillId="0" borderId="0" xfId="23" applyNumberFormat="1" applyFont="1" applyFill="1" applyAlignment="1">
      <alignment/>
    </xf>
    <xf numFmtId="3" fontId="20" fillId="0" borderId="9" xfId="0" applyNumberFormat="1" applyFont="1" applyFill="1" applyBorder="1" applyAlignment="1">
      <alignment/>
    </xf>
    <xf numFmtId="3" fontId="31" fillId="0" borderId="3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 horizontal="right"/>
    </xf>
    <xf numFmtId="3" fontId="30" fillId="0" borderId="6" xfId="23" applyNumberFormat="1" applyFont="1" applyFill="1" applyBorder="1" applyAlignment="1">
      <alignment/>
    </xf>
    <xf numFmtId="9" fontId="30" fillId="0" borderId="7" xfId="22" applyNumberFormat="1" applyFont="1" applyFill="1" applyBorder="1" applyAlignment="1">
      <alignment horizontal="center"/>
    </xf>
    <xf numFmtId="180" fontId="30" fillId="4" borderId="11" xfId="0" applyNumberFormat="1" applyFont="1" applyFill="1" applyBorder="1" applyAlignment="1">
      <alignment horizontal="center"/>
    </xf>
    <xf numFmtId="180" fontId="30" fillId="4" borderId="12" xfId="0" applyNumberFormat="1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9" fontId="30" fillId="4" borderId="4" xfId="22" applyFont="1" applyFill="1" applyBorder="1" applyAlignment="1">
      <alignment horizontal="center"/>
    </xf>
    <xf numFmtId="9" fontId="30" fillId="4" borderId="15" xfId="22" applyFont="1" applyFill="1" applyBorder="1" applyAlignment="1">
      <alignment horizontal="center"/>
    </xf>
    <xf numFmtId="9" fontId="29" fillId="4" borderId="4" xfId="22" applyFont="1" applyFill="1" applyBorder="1" applyAlignment="1">
      <alignment horizontal="center"/>
    </xf>
    <xf numFmtId="9" fontId="29" fillId="4" borderId="8" xfId="22" applyFont="1" applyFill="1" applyBorder="1" applyAlignment="1">
      <alignment horizontal="center"/>
    </xf>
    <xf numFmtId="15" fontId="28" fillId="3" borderId="2" xfId="0" applyNumberFormat="1" applyFont="1" applyFill="1" applyBorder="1" applyAlignment="1">
      <alignment horizontal="left"/>
    </xf>
    <xf numFmtId="3" fontId="28" fillId="3" borderId="0" xfId="0" applyNumberFormat="1" applyFont="1" applyFill="1" applyBorder="1" applyAlignment="1">
      <alignment horizontal="right"/>
    </xf>
    <xf numFmtId="3" fontId="28" fillId="3" borderId="4" xfId="0" applyNumberFormat="1" applyFont="1" applyFill="1" applyBorder="1" applyAlignment="1">
      <alignment horizontal="right"/>
    </xf>
    <xf numFmtId="3" fontId="28" fillId="3" borderId="0" xfId="0" applyNumberFormat="1" applyFont="1" applyFill="1" applyBorder="1" applyAlignment="1">
      <alignment/>
    </xf>
    <xf numFmtId="180" fontId="28" fillId="3" borderId="4" xfId="0" applyNumberFormat="1" applyFont="1" applyFill="1" applyBorder="1" applyAlignment="1">
      <alignment horizontal="center"/>
    </xf>
    <xf numFmtId="173" fontId="28" fillId="3" borderId="9" xfId="0" applyNumberFormat="1" applyFont="1" applyFill="1" applyBorder="1" applyAlignment="1">
      <alignment horizontal="left"/>
    </xf>
    <xf numFmtId="3" fontId="14" fillId="3" borderId="3" xfId="0" applyNumberFormat="1" applyFont="1" applyFill="1" applyBorder="1" applyAlignment="1">
      <alignment/>
    </xf>
    <xf numFmtId="3" fontId="14" fillId="3" borderId="12" xfId="0" applyNumberFormat="1" applyFont="1" applyFill="1" applyBorder="1" applyAlignment="1">
      <alignment/>
    </xf>
    <xf numFmtId="0" fontId="14" fillId="3" borderId="3" xfId="0" applyFont="1" applyFill="1" applyBorder="1" applyAlignment="1">
      <alignment/>
    </xf>
    <xf numFmtId="0" fontId="14" fillId="3" borderId="12" xfId="0" applyFont="1" applyFill="1" applyBorder="1" applyAlignment="1">
      <alignment horizontal="center"/>
    </xf>
    <xf numFmtId="49" fontId="17" fillId="5" borderId="8" xfId="19" applyNumberFormat="1" applyFont="1" applyFill="1" applyBorder="1" applyAlignment="1">
      <alignment horizontal="center"/>
      <protection/>
    </xf>
    <xf numFmtId="49" fontId="17" fillId="5" borderId="9" xfId="0" applyNumberFormat="1" applyFont="1" applyFill="1" applyBorder="1" applyAlignment="1">
      <alignment horizontal="center"/>
    </xf>
    <xf numFmtId="3" fontId="14" fillId="0" borderId="0" xfId="22" applyNumberFormat="1" applyFont="1" applyFill="1" applyAlignment="1">
      <alignment horizontal="center"/>
    </xf>
    <xf numFmtId="3" fontId="14" fillId="0" borderId="0" xfId="22" applyNumberFormat="1" applyFont="1" applyAlignment="1">
      <alignment/>
    </xf>
    <xf numFmtId="3" fontId="27" fillId="0" borderId="0" xfId="22" applyNumberFormat="1" applyFont="1" applyBorder="1" applyAlignment="1">
      <alignment horizontal="right"/>
    </xf>
    <xf numFmtId="3" fontId="18" fillId="0" borderId="0" xfId="22" applyNumberFormat="1" applyFont="1" applyBorder="1" applyAlignment="1">
      <alignment horizontal="right"/>
    </xf>
    <xf numFmtId="3" fontId="14" fillId="0" borderId="0" xfId="22" applyNumberFormat="1" applyFont="1" applyBorder="1" applyAlignment="1">
      <alignment horizontal="right"/>
    </xf>
    <xf numFmtId="3" fontId="18" fillId="0" borderId="0" xfId="22" applyNumberFormat="1" applyFont="1" applyBorder="1" applyAlignment="1">
      <alignment horizontal="center"/>
    </xf>
    <xf numFmtId="3" fontId="14" fillId="0" borderId="0" xfId="22" applyNumberFormat="1" applyFont="1" applyBorder="1" applyAlignment="1">
      <alignment/>
    </xf>
  </cellXfs>
  <cellStyles count="14">
    <cellStyle name="Normal" xfId="0"/>
    <cellStyle name="Followed Hyperlink" xfId="15"/>
    <cellStyle name="Hyperlink" xfId="16"/>
    <cellStyle name="Normal_1995 Sammanfattning" xfId="17"/>
    <cellStyle name="Normal_Intäkter 98-1 till styrelsen" xfId="18"/>
    <cellStyle name="Normal_kostnader" xfId="19"/>
    <cellStyle name="Normal_Res apr - 05" xfId="20"/>
    <cellStyle name="Normal_Version I" xfId="21"/>
    <cellStyle name="Percent" xfId="22"/>
    <cellStyle name="Comma" xfId="23"/>
    <cellStyle name="Comma [0]" xfId="24"/>
    <cellStyle name="Tusental_1995 Sammanfattning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2171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KOSTNADSBUDGET 1992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&#228;ktskonton%20per%20m&#229;na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i"/>
      <sheetName val="februari"/>
      <sheetName val="mars"/>
      <sheetName val="marsny"/>
      <sheetName val="april"/>
      <sheetName val="maj"/>
      <sheetName val="juni"/>
      <sheetName val="juli"/>
      <sheetName val="augusti"/>
    </sheetNames>
    <sheetDataSet>
      <sheetData sheetId="8">
        <row r="8">
          <cell r="B8">
            <v>4294</v>
          </cell>
        </row>
        <row r="9">
          <cell r="B9">
            <v>180</v>
          </cell>
        </row>
        <row r="10">
          <cell r="B10">
            <v>5851</v>
          </cell>
        </row>
        <row r="11">
          <cell r="B11">
            <v>216</v>
          </cell>
        </row>
        <row r="12">
          <cell r="B12">
            <v>9908</v>
          </cell>
        </row>
        <row r="13">
          <cell r="B13">
            <v>2053</v>
          </cell>
        </row>
        <row r="14">
          <cell r="B14">
            <v>1369</v>
          </cell>
        </row>
        <row r="15">
          <cell r="B15">
            <v>289</v>
          </cell>
        </row>
        <row r="16">
          <cell r="B16">
            <v>791</v>
          </cell>
        </row>
        <row r="17">
          <cell r="B17">
            <v>195</v>
          </cell>
        </row>
        <row r="18">
          <cell r="B18">
            <v>299</v>
          </cell>
        </row>
        <row r="20">
          <cell r="B20">
            <v>321</v>
          </cell>
        </row>
        <row r="23">
          <cell r="B23">
            <v>113</v>
          </cell>
        </row>
        <row r="24">
          <cell r="B24">
            <v>85</v>
          </cell>
        </row>
        <row r="25">
          <cell r="B25">
            <v>110</v>
          </cell>
        </row>
        <row r="26">
          <cell r="B26">
            <v>57</v>
          </cell>
        </row>
        <row r="27">
          <cell r="B27">
            <v>1690</v>
          </cell>
        </row>
        <row r="28">
          <cell r="B28">
            <v>-5</v>
          </cell>
        </row>
        <row r="29">
          <cell r="B29">
            <v>1</v>
          </cell>
        </row>
        <row r="30">
          <cell r="B30">
            <v>8</v>
          </cell>
        </row>
        <row r="31">
          <cell r="B31">
            <v>4</v>
          </cell>
        </row>
        <row r="33">
          <cell r="B33">
            <v>183</v>
          </cell>
        </row>
        <row r="34">
          <cell r="B34">
            <v>23</v>
          </cell>
        </row>
        <row r="35">
          <cell r="B35">
            <v>7</v>
          </cell>
        </row>
        <row r="36">
          <cell r="B36">
            <v>151</v>
          </cell>
        </row>
        <row r="38">
          <cell r="B38">
            <v>-1880</v>
          </cell>
        </row>
        <row r="39">
          <cell r="B39">
            <v>59</v>
          </cell>
        </row>
        <row r="40">
          <cell r="B40">
            <v>15</v>
          </cell>
        </row>
        <row r="41">
          <cell r="B41">
            <v>0</v>
          </cell>
        </row>
        <row r="42">
          <cell r="B42">
            <v>4</v>
          </cell>
        </row>
        <row r="43">
          <cell r="B43">
            <v>6</v>
          </cell>
        </row>
        <row r="44">
          <cell r="B44">
            <v>368</v>
          </cell>
        </row>
        <row r="45">
          <cell r="B45">
            <v>1</v>
          </cell>
        </row>
        <row r="46">
          <cell r="B46">
            <v>5</v>
          </cell>
        </row>
        <row r="47">
          <cell r="B47">
            <v>55</v>
          </cell>
        </row>
        <row r="49">
          <cell r="B49">
            <v>1541</v>
          </cell>
        </row>
        <row r="50">
          <cell r="B50">
            <v>13</v>
          </cell>
        </row>
        <row r="54">
          <cell r="B54">
            <v>21</v>
          </cell>
        </row>
        <row r="55">
          <cell r="B55">
            <v>0</v>
          </cell>
        </row>
        <row r="58">
          <cell r="B58">
            <v>0</v>
          </cell>
        </row>
        <row r="59">
          <cell r="B5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spcs"/>
      <sheetName val="januari"/>
      <sheetName val="Sammanfattning januari "/>
      <sheetName val="02spcs"/>
      <sheetName val="februari"/>
      <sheetName val="Sammanfattning februari"/>
      <sheetName val="03spcs"/>
      <sheetName val="mars"/>
      <sheetName val="Sammanfattning mars"/>
      <sheetName val="04spcs"/>
      <sheetName val="april"/>
      <sheetName val="Sammanfattning april"/>
      <sheetName val="05spcs"/>
      <sheetName val="maj"/>
      <sheetName val="Sammanfattning maj"/>
      <sheetName val="06spcs"/>
      <sheetName val="juni"/>
      <sheetName val="Sammanfattning juni"/>
      <sheetName val="07spcs"/>
      <sheetName val="juli"/>
      <sheetName val="Sammanfattning juli"/>
      <sheetName val="08spcs"/>
      <sheetName val="augusti"/>
      <sheetName val="Sammanfattning augusti"/>
    </sheetNames>
    <sheetDataSet>
      <sheetData sheetId="23">
        <row r="17">
          <cell r="D17">
            <v>594</v>
          </cell>
          <cell r="F17">
            <v>895</v>
          </cell>
        </row>
        <row r="18">
          <cell r="D18">
            <v>126</v>
          </cell>
          <cell r="F18">
            <v>221</v>
          </cell>
        </row>
        <row r="19">
          <cell r="D19">
            <v>468</v>
          </cell>
          <cell r="F19">
            <v>485</v>
          </cell>
        </row>
        <row r="20">
          <cell r="D20">
            <v>35</v>
          </cell>
          <cell r="F20">
            <v>85</v>
          </cell>
        </row>
        <row r="21">
          <cell r="D21">
            <v>243</v>
          </cell>
          <cell r="F21">
            <v>273</v>
          </cell>
        </row>
        <row r="22">
          <cell r="D22">
            <v>26</v>
          </cell>
          <cell r="F22">
            <v>30</v>
          </cell>
        </row>
        <row r="23">
          <cell r="D23">
            <v>239</v>
          </cell>
          <cell r="F23">
            <v>283</v>
          </cell>
        </row>
        <row r="24">
          <cell r="D24">
            <v>69</v>
          </cell>
          <cell r="F24">
            <v>125</v>
          </cell>
        </row>
        <row r="25">
          <cell r="D25">
            <v>156</v>
          </cell>
          <cell r="F25">
            <v>562</v>
          </cell>
        </row>
        <row r="26">
          <cell r="D26">
            <v>1522</v>
          </cell>
          <cell r="F26">
            <v>1696</v>
          </cell>
        </row>
        <row r="27">
          <cell r="D27">
            <v>81</v>
          </cell>
          <cell r="F27">
            <v>320</v>
          </cell>
        </row>
        <row r="28">
          <cell r="D28">
            <v>2</v>
          </cell>
          <cell r="F28">
            <v>3</v>
          </cell>
        </row>
        <row r="29">
          <cell r="D29">
            <v>21</v>
          </cell>
          <cell r="F29">
            <v>25</v>
          </cell>
        </row>
        <row r="30">
          <cell r="D30">
            <v>246</v>
          </cell>
          <cell r="F30">
            <v>335</v>
          </cell>
        </row>
        <row r="31">
          <cell r="D31">
            <v>111</v>
          </cell>
          <cell r="F31">
            <v>183</v>
          </cell>
        </row>
        <row r="32">
          <cell r="D32">
            <v>7</v>
          </cell>
          <cell r="F32">
            <v>19</v>
          </cell>
        </row>
        <row r="33">
          <cell r="D33">
            <v>776</v>
          </cell>
          <cell r="F33">
            <v>1687</v>
          </cell>
        </row>
        <row r="34">
          <cell r="D34">
            <v>229</v>
          </cell>
          <cell r="F34">
            <v>325</v>
          </cell>
        </row>
        <row r="35">
          <cell r="D35">
            <v>61</v>
          </cell>
          <cell r="F35">
            <v>100</v>
          </cell>
        </row>
        <row r="36">
          <cell r="D36">
            <v>4719</v>
          </cell>
          <cell r="F36">
            <v>6947</v>
          </cell>
        </row>
        <row r="37">
          <cell r="D37">
            <v>-467</v>
          </cell>
          <cell r="F37">
            <v>-650</v>
          </cell>
        </row>
        <row r="38">
          <cell r="D38">
            <v>0</v>
          </cell>
          <cell r="F38">
            <v>67</v>
          </cell>
        </row>
        <row r="39">
          <cell r="D39">
            <v>1</v>
          </cell>
          <cell r="F39">
            <v>20</v>
          </cell>
        </row>
        <row r="40">
          <cell r="D40">
            <v>37</v>
          </cell>
          <cell r="F40">
            <v>26</v>
          </cell>
        </row>
        <row r="41">
          <cell r="D41">
            <v>129</v>
          </cell>
          <cell r="F41">
            <v>133</v>
          </cell>
        </row>
        <row r="42">
          <cell r="D42">
            <v>178</v>
          </cell>
          <cell r="F42">
            <v>295</v>
          </cell>
        </row>
        <row r="44">
          <cell r="D44">
            <v>19</v>
          </cell>
          <cell r="F44">
            <v>40</v>
          </cell>
        </row>
        <row r="45">
          <cell r="D45">
            <v>4</v>
          </cell>
          <cell r="F45">
            <v>15</v>
          </cell>
        </row>
        <row r="46">
          <cell r="D46">
            <v>0</v>
          </cell>
          <cell r="F46">
            <v>5</v>
          </cell>
        </row>
        <row r="47">
          <cell r="D47">
            <v>1540</v>
          </cell>
          <cell r="F47">
            <v>2260</v>
          </cell>
        </row>
        <row r="50">
          <cell r="D50">
            <v>1672</v>
          </cell>
          <cell r="F50">
            <v>2526</v>
          </cell>
        </row>
        <row r="51">
          <cell r="D51">
            <v>0</v>
          </cell>
          <cell r="F51">
            <v>14</v>
          </cell>
        </row>
        <row r="52">
          <cell r="D52">
            <v>235</v>
          </cell>
          <cell r="F52">
            <v>390</v>
          </cell>
        </row>
        <row r="53">
          <cell r="D53">
            <v>121</v>
          </cell>
          <cell r="F53">
            <v>85</v>
          </cell>
        </row>
        <row r="54">
          <cell r="D54">
            <v>7704</v>
          </cell>
          <cell r="F54">
            <v>12151</v>
          </cell>
        </row>
        <row r="55">
          <cell r="D55">
            <v>324</v>
          </cell>
          <cell r="F55">
            <v>500</v>
          </cell>
        </row>
        <row r="58">
          <cell r="D58">
            <v>9233</v>
          </cell>
          <cell r="F58">
            <v>14200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workbookViewId="0" topLeftCell="A1">
      <selection activeCell="C15" sqref="C15"/>
    </sheetView>
  </sheetViews>
  <sheetFormatPr defaultColWidth="9.00390625" defaultRowHeight="12.75"/>
  <cols>
    <col min="1" max="1" width="29.00390625" style="37" customWidth="1"/>
    <col min="2" max="2" width="9.875" style="37" customWidth="1"/>
    <col min="3" max="3" width="8.875" style="37" customWidth="1"/>
    <col min="4" max="4" width="10.00390625" style="37" customWidth="1"/>
    <col min="5" max="5" width="10.625" style="37" customWidth="1"/>
    <col min="6" max="6" width="9.00390625" style="40" customWidth="1"/>
    <col min="7" max="7" width="11.125" style="37" customWidth="1"/>
    <col min="8" max="8" width="10.625" style="37" customWidth="1"/>
    <col min="9" max="9" width="9.375" style="37" customWidth="1"/>
    <col min="10" max="10" width="13.00390625" style="37" bestFit="1" customWidth="1"/>
    <col min="11" max="16384" width="9.375" style="37" customWidth="1"/>
  </cols>
  <sheetData>
    <row r="1" spans="1:9" ht="15">
      <c r="A1" s="34"/>
      <c r="B1" s="34"/>
      <c r="C1" s="34"/>
      <c r="D1" s="34"/>
      <c r="E1" s="34"/>
      <c r="F1" s="35"/>
      <c r="G1" s="34"/>
      <c r="H1" s="36" t="s">
        <v>0</v>
      </c>
      <c r="I1" s="34"/>
    </row>
    <row r="2" spans="1:9" ht="18">
      <c r="A2" s="38" t="s">
        <v>138</v>
      </c>
      <c r="B2" s="34"/>
      <c r="C2" s="34"/>
      <c r="D2" s="34"/>
      <c r="E2" s="34"/>
      <c r="F2" s="35"/>
      <c r="G2" s="34"/>
      <c r="H2" s="39"/>
      <c r="I2" s="34"/>
    </row>
    <row r="3" spans="1:9" ht="12.75">
      <c r="A3" s="263"/>
      <c r="B3" s="264"/>
      <c r="C3" s="263"/>
      <c r="D3" s="263"/>
      <c r="E3" s="263"/>
      <c r="F3" s="265"/>
      <c r="G3" s="263"/>
      <c r="H3" s="263"/>
      <c r="I3" s="34"/>
    </row>
    <row r="4" spans="1:9" ht="12.75">
      <c r="A4" s="263"/>
      <c r="B4" s="263"/>
      <c r="C4" s="266"/>
      <c r="D4" s="266"/>
      <c r="E4" s="263"/>
      <c r="F4" s="267"/>
      <c r="G4" s="263"/>
      <c r="H4" s="263"/>
      <c r="I4" s="34"/>
    </row>
    <row r="5" spans="1:9" ht="31.5">
      <c r="A5" s="268"/>
      <c r="B5" s="269" t="s">
        <v>124</v>
      </c>
      <c r="C5" s="269" t="s">
        <v>125</v>
      </c>
      <c r="D5" s="269" t="s">
        <v>141</v>
      </c>
      <c r="E5" s="269" t="s">
        <v>126</v>
      </c>
      <c r="F5" s="270" t="s">
        <v>140</v>
      </c>
      <c r="G5" s="271" t="s">
        <v>109</v>
      </c>
      <c r="H5" s="271" t="s">
        <v>123</v>
      </c>
      <c r="I5" s="34"/>
    </row>
    <row r="6" spans="1:9" ht="12.75">
      <c r="A6" s="272"/>
      <c r="B6" s="273"/>
      <c r="C6" s="274"/>
      <c r="D6" s="274"/>
      <c r="E6" s="275"/>
      <c r="F6" s="276"/>
      <c r="G6" s="274"/>
      <c r="H6" s="275"/>
      <c r="I6" s="34"/>
    </row>
    <row r="7" spans="1:9" ht="12">
      <c r="A7" s="277" t="s">
        <v>53</v>
      </c>
      <c r="B7" s="273"/>
      <c r="C7" s="274"/>
      <c r="D7" s="274"/>
      <c r="E7" s="275"/>
      <c r="F7" s="276"/>
      <c r="G7" s="274"/>
      <c r="H7" s="275"/>
      <c r="I7" s="34"/>
    </row>
    <row r="8" spans="1:9" ht="12">
      <c r="A8" s="272" t="s">
        <v>1</v>
      </c>
      <c r="B8" s="278">
        <f>'Intäkter bil 2'!B12-'Intäkter bil 2'!B11</f>
        <v>10325</v>
      </c>
      <c r="C8" s="279">
        <v>14490</v>
      </c>
      <c r="D8" s="279">
        <f>'Intäkter bil 2'!D12-'Intäkter bil 2'!D11</f>
        <v>14000</v>
      </c>
      <c r="E8" s="280">
        <f>SUM(B8/C8)</f>
        <v>0.7125603864734299</v>
      </c>
      <c r="F8" s="279">
        <v>9599</v>
      </c>
      <c r="G8" s="279">
        <v>12060</v>
      </c>
      <c r="H8" s="280">
        <f>+(B8-F8)/F8</f>
        <v>0.07563287842483592</v>
      </c>
      <c r="I8" s="35"/>
    </row>
    <row r="9" spans="1:9" ht="12">
      <c r="A9" s="272" t="s">
        <v>2</v>
      </c>
      <c r="B9" s="278">
        <f>'Intäkter bil 2'!B11</f>
        <v>216</v>
      </c>
      <c r="C9" s="279">
        <v>320</v>
      </c>
      <c r="D9" s="279">
        <f>'Intäkter bil 2'!D11</f>
        <v>300</v>
      </c>
      <c r="E9" s="280">
        <f aca="true" t="shared" si="0" ref="E9:E24">SUM(B9/C9)</f>
        <v>0.675</v>
      </c>
      <c r="F9" s="279">
        <v>197</v>
      </c>
      <c r="G9" s="279">
        <v>330</v>
      </c>
      <c r="H9" s="280">
        <f>+(B9-F9)/F9</f>
        <v>0.09644670050761421</v>
      </c>
      <c r="I9" s="34"/>
    </row>
    <row r="10" spans="1:9" ht="12">
      <c r="A10" s="272" t="s">
        <v>3</v>
      </c>
      <c r="B10" s="278">
        <f>'Intäkter bil 2'!B18</f>
        <v>128</v>
      </c>
      <c r="C10" s="279">
        <v>250</v>
      </c>
      <c r="D10" s="279">
        <f>'Intäkter bil 2'!D18</f>
        <v>145</v>
      </c>
      <c r="E10" s="280">
        <f t="shared" si="0"/>
        <v>0.512</v>
      </c>
      <c r="F10" s="279">
        <v>120</v>
      </c>
      <c r="G10" s="279">
        <v>320</v>
      </c>
      <c r="H10" s="280">
        <f>+(B10-F10)/F10</f>
        <v>0.06666666666666667</v>
      </c>
      <c r="I10" s="34"/>
    </row>
    <row r="11" spans="1:9" ht="12">
      <c r="A11" s="272" t="s">
        <v>4</v>
      </c>
      <c r="B11" s="278">
        <f>'Intäkter bil 2'!B23</f>
        <v>427</v>
      </c>
      <c r="C11" s="279">
        <v>510</v>
      </c>
      <c r="D11" s="279">
        <f>'Intäkter bil 2'!D23</f>
        <v>430</v>
      </c>
      <c r="E11" s="280">
        <f t="shared" si="0"/>
        <v>0.8372549019607843</v>
      </c>
      <c r="F11" s="279">
        <v>394</v>
      </c>
      <c r="G11" s="279">
        <v>450</v>
      </c>
      <c r="H11" s="280">
        <f>+(B11-F11)/F11</f>
        <v>0.08375634517766498</v>
      </c>
      <c r="I11" s="34"/>
    </row>
    <row r="12" spans="1:9" ht="12">
      <c r="A12" s="272" t="s">
        <v>5</v>
      </c>
      <c r="B12" s="278">
        <f>'Intäkter bil 2'!B41</f>
        <v>17305</v>
      </c>
      <c r="C12" s="279">
        <v>29185</v>
      </c>
      <c r="D12" s="279">
        <f>'Intäkter bil 2'!D41</f>
        <v>32640.38</v>
      </c>
      <c r="E12" s="280">
        <f t="shared" si="0"/>
        <v>0.5929415795785506</v>
      </c>
      <c r="F12" s="279">
        <v>13009</v>
      </c>
      <c r="G12" s="279">
        <v>25510</v>
      </c>
      <c r="H12" s="280">
        <f>+(B12-F12)/F12</f>
        <v>0.33023291567376434</v>
      </c>
      <c r="I12" s="34"/>
    </row>
    <row r="13" spans="1:9" ht="12">
      <c r="A13" s="272" t="s">
        <v>6</v>
      </c>
      <c r="B13" s="278">
        <f>'Intäkter bil 2'!B45</f>
        <v>15</v>
      </c>
      <c r="C13" s="279">
        <f>'Intäkter bil 2'!C45</f>
        <v>270</v>
      </c>
      <c r="D13" s="279">
        <f>'Intäkter bil 2'!D45</f>
        <v>220</v>
      </c>
      <c r="E13" s="280">
        <f t="shared" si="0"/>
        <v>0.05555555555555555</v>
      </c>
      <c r="F13" s="279">
        <v>2</v>
      </c>
      <c r="G13" s="279">
        <v>270</v>
      </c>
      <c r="H13" s="280"/>
      <c r="I13" s="34"/>
    </row>
    <row r="14" spans="1:9" ht="12">
      <c r="A14" s="272"/>
      <c r="B14" s="278"/>
      <c r="C14" s="281"/>
      <c r="D14" s="281"/>
      <c r="E14" s="280"/>
      <c r="F14" s="282"/>
      <c r="G14" s="281"/>
      <c r="H14" s="283"/>
      <c r="I14" s="34"/>
    </row>
    <row r="15" spans="1:10" ht="12">
      <c r="A15" s="284" t="s">
        <v>7</v>
      </c>
      <c r="B15" s="285">
        <f>SUM(B8:B14)</f>
        <v>28416</v>
      </c>
      <c r="C15" s="286">
        <f>SUM(C8:C14)</f>
        <v>45025</v>
      </c>
      <c r="D15" s="286">
        <f>SUM(D8:D14)</f>
        <v>47735.380000000005</v>
      </c>
      <c r="E15" s="287">
        <f t="shared" si="0"/>
        <v>0.6311160466407552</v>
      </c>
      <c r="F15" s="286">
        <f>SUM(F8:F14)</f>
        <v>23321</v>
      </c>
      <c r="G15" s="286">
        <f>SUM(G8:G14)</f>
        <v>38940</v>
      </c>
      <c r="H15" s="288">
        <f>+(B15-F15)/F15</f>
        <v>0.21847262124265684</v>
      </c>
      <c r="I15" s="35"/>
      <c r="J15" s="40"/>
    </row>
    <row r="16" spans="1:12" ht="12">
      <c r="A16" s="277"/>
      <c r="B16" s="289"/>
      <c r="C16" s="290"/>
      <c r="D16" s="291"/>
      <c r="E16" s="292"/>
      <c r="F16" s="290"/>
      <c r="G16" s="293"/>
      <c r="H16" s="294"/>
      <c r="I16" s="34"/>
      <c r="L16" s="40"/>
    </row>
    <row r="17" spans="1:9" ht="12">
      <c r="A17" s="277" t="s">
        <v>8</v>
      </c>
      <c r="B17" s="295"/>
      <c r="C17" s="281"/>
      <c r="D17" s="296"/>
      <c r="E17" s="297"/>
      <c r="F17" s="282"/>
      <c r="G17" s="281"/>
      <c r="H17" s="298"/>
      <c r="I17" s="34"/>
    </row>
    <row r="18" spans="1:9" ht="12">
      <c r="A18" s="272" t="s">
        <v>9</v>
      </c>
      <c r="B18" s="278">
        <f>SUM('Kostnader bil 3'!B86)</f>
        <v>11172</v>
      </c>
      <c r="C18" s="279">
        <v>16608</v>
      </c>
      <c r="D18" s="299">
        <f>'Kostnader bil 3'!E86</f>
        <v>16810</v>
      </c>
      <c r="E18" s="297">
        <f t="shared" si="0"/>
        <v>0.6726878612716763</v>
      </c>
      <c r="F18" s="282">
        <v>8482</v>
      </c>
      <c r="G18" s="282">
        <v>12722</v>
      </c>
      <c r="H18" s="280">
        <f>+(B18-F18)/F18</f>
        <v>0.31714218344730016</v>
      </c>
      <c r="I18" s="34"/>
    </row>
    <row r="19" spans="1:9" ht="12">
      <c r="A19" s="272" t="s">
        <v>110</v>
      </c>
      <c r="B19" s="278">
        <f>'Kostnader bil 3'!B87</f>
        <v>2352</v>
      </c>
      <c r="C19" s="279">
        <v>3482</v>
      </c>
      <c r="D19" s="299">
        <f>'Kostnader bil 3'!E87</f>
        <v>3515</v>
      </c>
      <c r="E19" s="297">
        <f t="shared" si="0"/>
        <v>0.675473865594486</v>
      </c>
      <c r="F19" s="282">
        <v>2393</v>
      </c>
      <c r="G19" s="282">
        <v>3849</v>
      </c>
      <c r="H19" s="280">
        <f>+(B19-F19)/F19</f>
        <v>-0.01713330547430004</v>
      </c>
      <c r="I19" s="34"/>
    </row>
    <row r="20" spans="1:9" ht="12">
      <c r="A20" s="272" t="s">
        <v>10</v>
      </c>
      <c r="B20" s="278">
        <f>'Kostnader bil 3'!B88</f>
        <v>7704</v>
      </c>
      <c r="C20" s="279">
        <v>11787</v>
      </c>
      <c r="D20" s="299">
        <f>'Kostnader bil 3'!E88</f>
        <v>12151</v>
      </c>
      <c r="E20" s="297">
        <f t="shared" si="0"/>
        <v>0.6536014252990583</v>
      </c>
      <c r="F20" s="282">
        <v>6663</v>
      </c>
      <c r="G20" s="282">
        <v>10007</v>
      </c>
      <c r="H20" s="280">
        <f>+(B20-F20)/F20</f>
        <v>0.15623592976136874</v>
      </c>
      <c r="I20" s="34"/>
    </row>
    <row r="21" spans="1:9" ht="12">
      <c r="A21" s="277" t="s">
        <v>11</v>
      </c>
      <c r="B21" s="289">
        <f>'Kostnader bil 3'!B89</f>
        <v>21228</v>
      </c>
      <c r="C21" s="290">
        <f>SUM(C18:C20)</f>
        <v>31877</v>
      </c>
      <c r="D21" s="290">
        <f>SUM(D18:D20)</f>
        <v>32476</v>
      </c>
      <c r="E21" s="297">
        <f t="shared" si="0"/>
        <v>0.6659346864510463</v>
      </c>
      <c r="F21" s="300">
        <f>SUM(F18:F20)</f>
        <v>17538</v>
      </c>
      <c r="G21" s="300">
        <f>SUM(G18:G20)</f>
        <v>26578</v>
      </c>
      <c r="H21" s="280">
        <f>+(B21-F21)/F21</f>
        <v>0.21040027369141293</v>
      </c>
      <c r="I21" s="34"/>
    </row>
    <row r="22" spans="1:9" ht="12">
      <c r="A22" s="272" t="s">
        <v>12</v>
      </c>
      <c r="B22" s="278">
        <f>'Kostnader bil 3'!B90</f>
        <v>9233</v>
      </c>
      <c r="C22" s="279">
        <v>13850</v>
      </c>
      <c r="D22" s="299">
        <f>'Kostnader bil 3'!E90</f>
        <v>14200</v>
      </c>
      <c r="E22" s="297">
        <f t="shared" si="0"/>
        <v>0.6666425992779783</v>
      </c>
      <c r="F22" s="282">
        <v>8748</v>
      </c>
      <c r="G22" s="282">
        <v>13122</v>
      </c>
      <c r="H22" s="280">
        <f>+(B22-F22)/F22</f>
        <v>0.05544124371284865</v>
      </c>
      <c r="I22" s="34"/>
    </row>
    <row r="23" spans="1:9" ht="12">
      <c r="A23" s="272"/>
      <c r="B23" s="278"/>
      <c r="C23" s="279"/>
      <c r="D23" s="279"/>
      <c r="E23" s="280"/>
      <c r="F23" s="282"/>
      <c r="G23" s="282"/>
      <c r="H23" s="283"/>
      <c r="I23" s="34"/>
    </row>
    <row r="24" spans="1:11" ht="12">
      <c r="A24" s="284" t="s">
        <v>13</v>
      </c>
      <c r="B24" s="301">
        <f>B21+B22</f>
        <v>30461</v>
      </c>
      <c r="C24" s="302">
        <f>+C21+C22</f>
        <v>45727</v>
      </c>
      <c r="D24" s="302">
        <f>+D21+D22</f>
        <v>46676</v>
      </c>
      <c r="E24" s="287">
        <f t="shared" si="0"/>
        <v>0.6661491022809282</v>
      </c>
      <c r="F24" s="302">
        <f>F21+F22</f>
        <v>26286</v>
      </c>
      <c r="G24" s="302">
        <f>+G21+G22</f>
        <v>39700</v>
      </c>
      <c r="H24" s="288">
        <f>+(B24-F24)/F24</f>
        <v>0.15882979532831165</v>
      </c>
      <c r="I24" s="35"/>
      <c r="J24" s="41"/>
      <c r="K24" s="40"/>
    </row>
    <row r="25" spans="1:10" ht="12">
      <c r="A25" s="296"/>
      <c r="B25" s="303"/>
      <c r="C25" s="304"/>
      <c r="D25" s="304"/>
      <c r="E25" s="305"/>
      <c r="F25" s="306"/>
      <c r="G25" s="306"/>
      <c r="H25" s="307"/>
      <c r="I25" s="34"/>
      <c r="J25" s="40"/>
    </row>
    <row r="26" spans="1:9" ht="12">
      <c r="A26" s="284" t="s">
        <v>14</v>
      </c>
      <c r="B26" s="301">
        <f>+B15-B24</f>
        <v>-2045</v>
      </c>
      <c r="C26" s="302">
        <f>+C15-C24</f>
        <v>-702</v>
      </c>
      <c r="D26" s="302">
        <f>+D15-D24</f>
        <v>1059.3800000000047</v>
      </c>
      <c r="E26" s="308"/>
      <c r="F26" s="302">
        <f>F15-F24</f>
        <v>-2965</v>
      </c>
      <c r="G26" s="302">
        <f>+G15-G24</f>
        <v>-760</v>
      </c>
      <c r="H26" s="288">
        <f>+(B26-F26)/F26</f>
        <v>-0.3102866779089376</v>
      </c>
      <c r="I26" s="34"/>
    </row>
    <row r="27" spans="1:9" ht="12">
      <c r="A27" s="309" t="s">
        <v>117</v>
      </c>
      <c r="B27" s="310"/>
      <c r="C27" s="311"/>
      <c r="D27" s="311"/>
      <c r="E27" s="268"/>
      <c r="F27" s="311"/>
      <c r="G27" s="268">
        <v>760</v>
      </c>
      <c r="H27" s="268"/>
      <c r="I27" s="34"/>
    </row>
    <row r="28" spans="1:10" ht="12">
      <c r="A28" s="284" t="s">
        <v>118</v>
      </c>
      <c r="B28" s="312"/>
      <c r="C28" s="313"/>
      <c r="D28" s="313"/>
      <c r="E28" s="268"/>
      <c r="F28" s="311"/>
      <c r="G28" s="311">
        <v>0</v>
      </c>
      <c r="H28" s="268"/>
      <c r="I28" s="34"/>
      <c r="J28" s="40"/>
    </row>
    <row r="29" spans="1:10" ht="12">
      <c r="A29" s="263"/>
      <c r="B29" s="263"/>
      <c r="C29" s="263"/>
      <c r="D29" s="263"/>
      <c r="E29" s="263"/>
      <c r="F29" s="267"/>
      <c r="G29" s="263"/>
      <c r="H29" s="263"/>
      <c r="I29" s="34"/>
      <c r="J29" s="40"/>
    </row>
    <row r="30" spans="1:9" ht="12">
      <c r="A30" s="20" t="s">
        <v>127</v>
      </c>
      <c r="B30" s="263"/>
      <c r="C30" s="263"/>
      <c r="D30" s="263"/>
      <c r="E30" s="263"/>
      <c r="F30" s="267"/>
      <c r="G30" s="263"/>
      <c r="H30" s="263"/>
      <c r="I30" s="34"/>
    </row>
    <row r="31" spans="1:9" ht="12">
      <c r="A31" s="20"/>
      <c r="B31" s="263"/>
      <c r="C31" s="263"/>
      <c r="D31" s="263"/>
      <c r="E31" s="263"/>
      <c r="F31" s="267"/>
      <c r="G31" s="263"/>
      <c r="H31" s="263"/>
      <c r="I31" s="34"/>
    </row>
    <row r="32" spans="1:9" ht="12">
      <c r="A32" s="20"/>
      <c r="B32" s="263"/>
      <c r="C32" s="263"/>
      <c r="D32" s="266"/>
      <c r="E32" s="263"/>
      <c r="F32" s="263"/>
      <c r="G32" s="267"/>
      <c r="H32" s="263"/>
      <c r="I32" s="34"/>
    </row>
    <row r="33" spans="1:8" ht="15.75">
      <c r="A33" s="315" t="s">
        <v>120</v>
      </c>
      <c r="B33" s="316"/>
      <c r="C33" s="316"/>
      <c r="D33" s="316"/>
      <c r="E33" s="316"/>
      <c r="F33" s="317"/>
      <c r="G33" s="318"/>
      <c r="H33" s="266"/>
    </row>
    <row r="34" spans="1:8" ht="12">
      <c r="A34" s="69"/>
      <c r="B34" s="70"/>
      <c r="C34" s="70"/>
      <c r="D34" s="70"/>
      <c r="E34" s="70"/>
      <c r="F34" s="71"/>
      <c r="G34" s="319"/>
      <c r="H34" s="266"/>
    </row>
    <row r="35" spans="1:8" ht="12">
      <c r="A35" s="72"/>
      <c r="B35" s="320" t="s">
        <v>15</v>
      </c>
      <c r="C35" s="320"/>
      <c r="D35" s="320" t="s">
        <v>16</v>
      </c>
      <c r="E35" s="320"/>
      <c r="F35" s="321" t="s">
        <v>17</v>
      </c>
      <c r="G35" s="322"/>
      <c r="H35" s="266"/>
    </row>
    <row r="36" spans="1:8" ht="12">
      <c r="A36" s="323">
        <v>1997</v>
      </c>
      <c r="B36" s="324">
        <v>1058</v>
      </c>
      <c r="C36" s="325"/>
      <c r="D36" s="325">
        <v>2303</v>
      </c>
      <c r="E36" s="71"/>
      <c r="F36" s="71">
        <f aca="true" t="shared" si="1" ref="F36:F45">+B36-D36</f>
        <v>-1245</v>
      </c>
      <c r="G36" s="326"/>
      <c r="H36" s="266"/>
    </row>
    <row r="37" spans="1:8" ht="12">
      <c r="A37" s="323">
        <v>1998</v>
      </c>
      <c r="B37" s="324">
        <v>3355</v>
      </c>
      <c r="C37" s="325"/>
      <c r="D37" s="325">
        <v>2393</v>
      </c>
      <c r="E37" s="71"/>
      <c r="F37" s="71">
        <f t="shared" si="1"/>
        <v>962</v>
      </c>
      <c r="G37" s="326"/>
      <c r="H37" s="266"/>
    </row>
    <row r="38" spans="1:8" ht="12">
      <c r="A38" s="323">
        <v>1999</v>
      </c>
      <c r="B38" s="324">
        <v>1261</v>
      </c>
      <c r="C38" s="327"/>
      <c r="D38" s="325">
        <v>2524</v>
      </c>
      <c r="E38" s="71"/>
      <c r="F38" s="71">
        <f t="shared" si="1"/>
        <v>-1263</v>
      </c>
      <c r="G38" s="326"/>
      <c r="H38" s="266"/>
    </row>
    <row r="39" spans="1:8" ht="12">
      <c r="A39" s="323">
        <v>2000</v>
      </c>
      <c r="B39" s="324">
        <v>2029</v>
      </c>
      <c r="C39" s="325"/>
      <c r="D39" s="325">
        <v>2665</v>
      </c>
      <c r="E39" s="71"/>
      <c r="F39" s="71">
        <f t="shared" si="1"/>
        <v>-636</v>
      </c>
      <c r="G39" s="326"/>
      <c r="H39" s="314"/>
    </row>
    <row r="40" spans="1:8" ht="12">
      <c r="A40" s="323">
        <v>2001</v>
      </c>
      <c r="B40" s="328">
        <v>1659</v>
      </c>
      <c r="C40" s="324"/>
      <c r="D40" s="328">
        <v>2719</v>
      </c>
      <c r="E40" s="71"/>
      <c r="F40" s="71">
        <f t="shared" si="1"/>
        <v>-1060</v>
      </c>
      <c r="G40" s="326"/>
      <c r="H40" s="314"/>
    </row>
    <row r="41" spans="1:8" ht="12">
      <c r="A41" s="323">
        <v>2002</v>
      </c>
      <c r="B41" s="329">
        <v>1675</v>
      </c>
      <c r="C41" s="324"/>
      <c r="D41" s="324">
        <v>2817</v>
      </c>
      <c r="E41" s="71"/>
      <c r="F41" s="71">
        <f t="shared" si="1"/>
        <v>-1142</v>
      </c>
      <c r="G41" s="326"/>
      <c r="H41" s="266"/>
    </row>
    <row r="42" spans="1:8" ht="12">
      <c r="A42" s="323">
        <v>2003</v>
      </c>
      <c r="B42" s="329">
        <v>1521</v>
      </c>
      <c r="C42" s="324"/>
      <c r="D42" s="324">
        <v>2756</v>
      </c>
      <c r="E42" s="71"/>
      <c r="F42" s="71">
        <f t="shared" si="1"/>
        <v>-1235</v>
      </c>
      <c r="G42" s="326"/>
      <c r="H42" s="266"/>
    </row>
    <row r="43" spans="1:8" ht="12">
      <c r="A43" s="323">
        <v>2004</v>
      </c>
      <c r="B43" s="329">
        <v>2023</v>
      </c>
      <c r="C43" s="324"/>
      <c r="D43" s="324">
        <v>2582</v>
      </c>
      <c r="E43" s="71"/>
      <c r="F43" s="71">
        <f t="shared" si="1"/>
        <v>-559</v>
      </c>
      <c r="G43" s="326"/>
      <c r="H43" s="266"/>
    </row>
    <row r="44" spans="1:8" ht="12">
      <c r="A44" s="323">
        <v>2005</v>
      </c>
      <c r="B44" s="329">
        <v>2114</v>
      </c>
      <c r="C44" s="324"/>
      <c r="D44" s="324">
        <v>2890</v>
      </c>
      <c r="E44" s="71"/>
      <c r="F44" s="71">
        <f t="shared" si="1"/>
        <v>-776</v>
      </c>
      <c r="G44" s="326"/>
      <c r="H44" s="266"/>
    </row>
    <row r="45" spans="1:8" ht="12">
      <c r="A45" s="330">
        <v>2006</v>
      </c>
      <c r="B45" s="73">
        <v>2924</v>
      </c>
      <c r="C45" s="331"/>
      <c r="D45" s="73">
        <v>3985</v>
      </c>
      <c r="E45" s="331"/>
      <c r="F45" s="73">
        <f t="shared" si="1"/>
        <v>-1061</v>
      </c>
      <c r="G45" s="332"/>
      <c r="H45" s="266"/>
    </row>
    <row r="46" spans="1:8" ht="12">
      <c r="A46" s="333"/>
      <c r="B46" s="71"/>
      <c r="C46" s="70"/>
      <c r="D46" s="71"/>
      <c r="E46" s="70"/>
      <c r="F46" s="71"/>
      <c r="G46" s="70"/>
      <c r="H46" s="266"/>
    </row>
    <row r="47" spans="1:8" ht="9.75" customHeight="1">
      <c r="A47" s="266"/>
      <c r="B47" s="266"/>
      <c r="C47" s="266"/>
      <c r="D47" s="266"/>
      <c r="E47" s="266"/>
      <c r="F47" s="266"/>
      <c r="G47" s="314"/>
      <c r="H47" s="266"/>
    </row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</sheetData>
  <printOptions/>
  <pageMargins left="0.5905511811023623" right="1.07" top="0.984251968503937" bottom="0.7874015748031497" header="0.5118110236220472" footer="0.5118110236220472"/>
  <pageSetup horizontalDpi="600" verticalDpi="600" orientation="portrait" paperSize="9" scale="94" r:id="rId3"/>
  <colBreaks count="1" manualBreakCount="1">
    <brk id="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2"/>
  <sheetViews>
    <sheetView showGridLines="0" tabSelected="1" workbookViewId="0" topLeftCell="A1">
      <selection activeCell="M5" sqref="M5:N5"/>
    </sheetView>
  </sheetViews>
  <sheetFormatPr defaultColWidth="9.00390625" defaultRowHeight="12.75"/>
  <cols>
    <col min="1" max="1" width="28.50390625" style="37" customWidth="1"/>
    <col min="2" max="2" width="11.625" style="37" customWidth="1"/>
    <col min="3" max="3" width="13.00390625" style="37" customWidth="1"/>
    <col min="4" max="4" width="9.50390625" style="40" customWidth="1"/>
    <col min="5" max="5" width="11.375" style="45" customWidth="1"/>
    <col min="6" max="6" width="10.50390625" style="336" customWidth="1"/>
    <col min="7" max="7" width="10.00390625" style="40" customWidth="1"/>
    <col min="8" max="8" width="11.625" style="46" customWidth="1"/>
    <col min="9" max="9" width="12.875" style="37" customWidth="1"/>
    <col min="10" max="10" width="10.375" style="37" hidden="1" customWidth="1"/>
    <col min="11" max="11" width="14.375" style="41" hidden="1" customWidth="1"/>
    <col min="12" max="12" width="8.375" style="37" hidden="1" customWidth="1"/>
    <col min="13" max="13" width="14.125" style="57" customWidth="1"/>
    <col min="14" max="14" width="11.00390625" style="222" customWidth="1"/>
    <col min="15" max="16384" width="12.00390625" style="37" customWidth="1"/>
  </cols>
  <sheetData>
    <row r="1" spans="1:9" ht="26.25" customHeight="1">
      <c r="A1" s="48"/>
      <c r="H1" s="49"/>
      <c r="I1" s="50" t="s">
        <v>18</v>
      </c>
    </row>
    <row r="2" spans="1:7" ht="15.75" customHeight="1">
      <c r="A2" s="68" t="s">
        <v>137</v>
      </c>
      <c r="B2" s="52"/>
      <c r="C2" s="52"/>
      <c r="D2" s="37"/>
      <c r="F2" s="337"/>
      <c r="G2" s="53"/>
    </row>
    <row r="3" spans="1:7" ht="9" customHeight="1">
      <c r="A3" s="51"/>
      <c r="B3" s="52"/>
      <c r="C3" s="52"/>
      <c r="D3" s="37"/>
      <c r="F3" s="337"/>
      <c r="G3" s="53"/>
    </row>
    <row r="4" spans="1:9" ht="15" customHeight="1">
      <c r="A4" s="74"/>
      <c r="B4" s="75" t="s">
        <v>128</v>
      </c>
      <c r="C4" s="75"/>
      <c r="D4" s="76"/>
      <c r="E4" s="77"/>
      <c r="F4" s="338" t="s">
        <v>135</v>
      </c>
      <c r="G4" s="78"/>
      <c r="H4" s="79"/>
      <c r="I4" s="80"/>
    </row>
    <row r="5" spans="1:17" ht="12.75">
      <c r="A5" s="81" t="s">
        <v>19</v>
      </c>
      <c r="B5" s="183" t="s">
        <v>65</v>
      </c>
      <c r="C5" s="183" t="s">
        <v>111</v>
      </c>
      <c r="D5" s="231" t="s">
        <v>41</v>
      </c>
      <c r="E5" s="232" t="s">
        <v>42</v>
      </c>
      <c r="F5" s="339" t="s">
        <v>65</v>
      </c>
      <c r="G5" s="137" t="s">
        <v>111</v>
      </c>
      <c r="H5" s="135" t="s">
        <v>42</v>
      </c>
      <c r="I5" s="359" t="s">
        <v>129</v>
      </c>
      <c r="Q5" s="55"/>
    </row>
    <row r="6" spans="1:17" ht="12.75">
      <c r="A6" s="70"/>
      <c r="B6" s="184" t="s">
        <v>136</v>
      </c>
      <c r="C6" s="233" t="s">
        <v>112</v>
      </c>
      <c r="D6" s="377" t="s">
        <v>142</v>
      </c>
      <c r="E6" s="234" t="s">
        <v>113</v>
      </c>
      <c r="F6" s="340" t="s">
        <v>136</v>
      </c>
      <c r="G6" s="138" t="s">
        <v>112</v>
      </c>
      <c r="H6" s="136" t="s">
        <v>113</v>
      </c>
      <c r="I6" s="360" t="s">
        <v>130</v>
      </c>
      <c r="J6" s="41"/>
      <c r="Q6" s="55"/>
    </row>
    <row r="7" spans="1:17" ht="12.75">
      <c r="A7" s="82" t="s">
        <v>20</v>
      </c>
      <c r="B7" s="185"/>
      <c r="C7" s="72"/>
      <c r="D7" s="191"/>
      <c r="E7" s="193"/>
      <c r="F7" s="341"/>
      <c r="G7" s="342"/>
      <c r="H7" s="343"/>
      <c r="I7" s="361"/>
      <c r="N7" s="378"/>
      <c r="Q7" s="55"/>
    </row>
    <row r="8" spans="1:17" ht="12.75">
      <c r="A8" s="80" t="s">
        <v>21</v>
      </c>
      <c r="B8" s="185">
        <f>SUM('[1]augusti'!$B$8)</f>
        <v>4294</v>
      </c>
      <c r="C8" s="189">
        <v>3640</v>
      </c>
      <c r="D8" s="341">
        <v>4360</v>
      </c>
      <c r="E8" s="194">
        <f>B8/C8</f>
        <v>1.1796703296703297</v>
      </c>
      <c r="F8" s="341">
        <v>3950</v>
      </c>
      <c r="G8" s="344">
        <v>4210</v>
      </c>
      <c r="H8" s="345">
        <f>+F7/G8</f>
        <v>0</v>
      </c>
      <c r="I8" s="364">
        <f>SUM(B8/F8)</f>
        <v>1.0870886075949366</v>
      </c>
      <c r="J8" s="40">
        <f aca="true" t="shared" si="0" ref="J8:J28">B8-F7</f>
        <v>4294</v>
      </c>
      <c r="K8" s="41">
        <f>D8/C8</f>
        <v>1.1978021978021978</v>
      </c>
      <c r="L8" s="40">
        <f>D8-C8</f>
        <v>720</v>
      </c>
      <c r="M8" s="58">
        <f>D8/C8</f>
        <v>1.1978021978021978</v>
      </c>
      <c r="N8" s="222">
        <f>D8-C8</f>
        <v>720</v>
      </c>
      <c r="Q8" s="55"/>
    </row>
    <row r="9" spans="1:17" ht="12.75">
      <c r="A9" s="80" t="s">
        <v>22</v>
      </c>
      <c r="B9" s="185">
        <f>SUM('[1]augusti'!$B$9)</f>
        <v>180</v>
      </c>
      <c r="C9" s="189">
        <v>800</v>
      </c>
      <c r="D9" s="341">
        <v>180</v>
      </c>
      <c r="E9" s="194">
        <f>B9/C9</f>
        <v>0.225</v>
      </c>
      <c r="F9" s="341">
        <v>1209</v>
      </c>
      <c r="G9" s="344">
        <v>1370</v>
      </c>
      <c r="H9" s="345">
        <f>+F8/G9</f>
        <v>2.883211678832117</v>
      </c>
      <c r="I9" s="364">
        <f aca="true" t="shared" si="1" ref="I9:I47">SUM(B9/F9)</f>
        <v>0.1488833746898263</v>
      </c>
      <c r="J9" s="40">
        <f t="shared" si="0"/>
        <v>-3770</v>
      </c>
      <c r="K9" s="41">
        <f aca="true" t="shared" si="2" ref="K9:K47">D9/C9</f>
        <v>0.225</v>
      </c>
      <c r="L9" s="40">
        <f aca="true" t="shared" si="3" ref="L9:L47">D9-C9</f>
        <v>-620</v>
      </c>
      <c r="M9" s="58">
        <f aca="true" t="shared" si="4" ref="M9:M47">D9/C9</f>
        <v>0.225</v>
      </c>
      <c r="N9" s="222">
        <f aca="true" t="shared" si="5" ref="N9:N47">D9-C9</f>
        <v>-620</v>
      </c>
      <c r="Q9" s="55"/>
    </row>
    <row r="10" spans="1:17" ht="12.75">
      <c r="A10" s="80" t="s">
        <v>56</v>
      </c>
      <c r="B10" s="185">
        <f>SUM('[1]augusti'!$B$10)</f>
        <v>5851</v>
      </c>
      <c r="C10" s="189">
        <v>10050</v>
      </c>
      <c r="D10" s="341">
        <v>9460</v>
      </c>
      <c r="E10" s="194">
        <f>B10/C10</f>
        <v>0.5821890547263682</v>
      </c>
      <c r="F10" s="341">
        <v>4440</v>
      </c>
      <c r="G10" s="344">
        <v>6480</v>
      </c>
      <c r="H10" s="345">
        <f>+F9/G10</f>
        <v>0.1865740740740741</v>
      </c>
      <c r="I10" s="364">
        <f t="shared" si="1"/>
        <v>1.3177927927927928</v>
      </c>
      <c r="J10" s="40">
        <f t="shared" si="0"/>
        <v>4642</v>
      </c>
      <c r="K10" s="41">
        <f t="shared" si="2"/>
        <v>0.9412935323383085</v>
      </c>
      <c r="L10" s="40">
        <f t="shared" si="3"/>
        <v>-590</v>
      </c>
      <c r="M10" s="58">
        <f t="shared" si="4"/>
        <v>0.9412935323383085</v>
      </c>
      <c r="N10" s="222">
        <f t="shared" si="5"/>
        <v>-590</v>
      </c>
      <c r="Q10" s="55"/>
    </row>
    <row r="11" spans="1:17" ht="12.75">
      <c r="A11" s="80" t="s">
        <v>2</v>
      </c>
      <c r="B11" s="197">
        <f>SUM('[1]augusti'!$B$11)</f>
        <v>216</v>
      </c>
      <c r="C11" s="198">
        <v>320</v>
      </c>
      <c r="D11" s="346">
        <v>300</v>
      </c>
      <c r="E11" s="199">
        <f>B11/C11</f>
        <v>0.675</v>
      </c>
      <c r="F11" s="346">
        <v>197</v>
      </c>
      <c r="G11" s="347">
        <v>330</v>
      </c>
      <c r="H11" s="348">
        <f>+F10/G11</f>
        <v>13.454545454545455</v>
      </c>
      <c r="I11" s="365">
        <f t="shared" si="1"/>
        <v>1.0964467005076142</v>
      </c>
      <c r="J11" s="40">
        <f t="shared" si="0"/>
        <v>-4224</v>
      </c>
      <c r="K11" s="41">
        <f t="shared" si="2"/>
        <v>0.9375</v>
      </c>
      <c r="L11" s="40">
        <f t="shared" si="3"/>
        <v>-20</v>
      </c>
      <c r="M11" s="58">
        <f t="shared" si="4"/>
        <v>0.9375</v>
      </c>
      <c r="N11" s="222">
        <f t="shared" si="5"/>
        <v>-20</v>
      </c>
      <c r="Q11" s="55"/>
    </row>
    <row r="12" spans="1:17" ht="12.75">
      <c r="A12" s="84" t="s">
        <v>68</v>
      </c>
      <c r="B12" s="186">
        <f>SUM(B8:B11)</f>
        <v>10541</v>
      </c>
      <c r="C12" s="190">
        <f>SUM(C8:C11)</f>
        <v>14810</v>
      </c>
      <c r="D12" s="206">
        <f>SUM(D8:D11)</f>
        <v>14300</v>
      </c>
      <c r="E12" s="195">
        <f>B12/C12</f>
        <v>0.7117488183659689</v>
      </c>
      <c r="F12" s="349">
        <f>SUM(F8:F11)</f>
        <v>9796</v>
      </c>
      <c r="G12" s="350">
        <f>SUM(G8:G11)</f>
        <v>12390</v>
      </c>
      <c r="H12" s="351">
        <f>+F12/G12</f>
        <v>0.790637610976594</v>
      </c>
      <c r="I12" s="362">
        <f t="shared" si="1"/>
        <v>1.0760514495712536</v>
      </c>
      <c r="J12" s="40">
        <f t="shared" si="0"/>
        <v>10344</v>
      </c>
      <c r="K12" s="41">
        <f t="shared" si="2"/>
        <v>0.9655638082376773</v>
      </c>
      <c r="L12" s="40">
        <f t="shared" si="3"/>
        <v>-510</v>
      </c>
      <c r="M12" s="58">
        <f t="shared" si="4"/>
        <v>0.9655638082376773</v>
      </c>
      <c r="N12" s="222">
        <f t="shared" si="5"/>
        <v>-510</v>
      </c>
      <c r="Q12" s="55"/>
    </row>
    <row r="13" spans="1:17" ht="12.75">
      <c r="A13" s="80"/>
      <c r="B13" s="185"/>
      <c r="C13" s="72"/>
      <c r="D13" s="207"/>
      <c r="E13" s="194"/>
      <c r="F13" s="341"/>
      <c r="G13" s="352"/>
      <c r="H13" s="345"/>
      <c r="I13" s="364"/>
      <c r="J13" s="40">
        <f t="shared" si="0"/>
        <v>-9796</v>
      </c>
      <c r="K13" s="41" t="e">
        <f t="shared" si="2"/>
        <v>#DIV/0!</v>
      </c>
      <c r="L13" s="40">
        <f t="shared" si="3"/>
        <v>0</v>
      </c>
      <c r="M13" s="58" t="e">
        <f t="shared" si="4"/>
        <v>#DIV/0!</v>
      </c>
      <c r="N13" s="222">
        <f t="shared" si="5"/>
        <v>0</v>
      </c>
      <c r="Q13" s="55"/>
    </row>
    <row r="14" spans="1:17" ht="12.75">
      <c r="A14" s="84" t="s">
        <v>24</v>
      </c>
      <c r="B14" s="185"/>
      <c r="C14" s="191"/>
      <c r="D14" s="208"/>
      <c r="E14" s="194"/>
      <c r="F14" s="341"/>
      <c r="G14" s="352"/>
      <c r="H14" s="345"/>
      <c r="I14" s="364"/>
      <c r="J14" s="40">
        <f t="shared" si="0"/>
        <v>0</v>
      </c>
      <c r="K14" s="41" t="e">
        <f t="shared" si="2"/>
        <v>#DIV/0!</v>
      </c>
      <c r="L14" s="40">
        <f t="shared" si="3"/>
        <v>0</v>
      </c>
      <c r="M14" s="58" t="e">
        <f t="shared" si="4"/>
        <v>#DIV/0!</v>
      </c>
      <c r="N14" s="222">
        <f t="shared" si="5"/>
        <v>0</v>
      </c>
      <c r="Q14" s="55"/>
    </row>
    <row r="15" spans="1:17" ht="12.75">
      <c r="A15" s="80" t="s">
        <v>66</v>
      </c>
      <c r="B15" s="185">
        <f>SUM('[1]augusti'!$B$40+'[1]augusti'!$B$41+'[1]augusti'!$B$42)</f>
        <v>19</v>
      </c>
      <c r="C15" s="189">
        <v>60</v>
      </c>
      <c r="D15" s="341">
        <v>25</v>
      </c>
      <c r="E15" s="194">
        <f>B15/C15</f>
        <v>0.31666666666666665</v>
      </c>
      <c r="F15" s="341">
        <v>28</v>
      </c>
      <c r="G15" s="344">
        <v>70</v>
      </c>
      <c r="H15" s="345">
        <f>+F14/G15</f>
        <v>0</v>
      </c>
      <c r="I15" s="364">
        <f t="shared" si="1"/>
        <v>0.6785714285714286</v>
      </c>
      <c r="J15" s="40">
        <f t="shared" si="0"/>
        <v>19</v>
      </c>
      <c r="K15" s="41">
        <f t="shared" si="2"/>
        <v>0.4166666666666667</v>
      </c>
      <c r="L15" s="40">
        <f t="shared" si="3"/>
        <v>-35</v>
      </c>
      <c r="M15" s="58">
        <f t="shared" si="4"/>
        <v>0.4166666666666667</v>
      </c>
      <c r="N15" s="222">
        <f t="shared" si="5"/>
        <v>-35</v>
      </c>
      <c r="Q15" s="55"/>
    </row>
    <row r="16" spans="1:17" ht="12.75">
      <c r="A16" s="80" t="s">
        <v>25</v>
      </c>
      <c r="B16" s="185">
        <f>SUM('[1]augusti'!$B$47)</f>
        <v>55</v>
      </c>
      <c r="C16" s="189">
        <v>140</v>
      </c>
      <c r="D16" s="341">
        <v>55</v>
      </c>
      <c r="E16" s="194">
        <f>B16/C16</f>
        <v>0.39285714285714285</v>
      </c>
      <c r="F16" s="341">
        <v>55</v>
      </c>
      <c r="G16" s="344">
        <v>200</v>
      </c>
      <c r="H16" s="345">
        <f>+F15/G16</f>
        <v>0.14</v>
      </c>
      <c r="I16" s="364">
        <f t="shared" si="1"/>
        <v>1</v>
      </c>
      <c r="J16" s="40">
        <f t="shared" si="0"/>
        <v>27</v>
      </c>
      <c r="K16" s="41">
        <f t="shared" si="2"/>
        <v>0.39285714285714285</v>
      </c>
      <c r="L16" s="40">
        <f t="shared" si="3"/>
        <v>-85</v>
      </c>
      <c r="M16" s="58">
        <f t="shared" si="4"/>
        <v>0.39285714285714285</v>
      </c>
      <c r="N16" s="222">
        <f t="shared" si="5"/>
        <v>-85</v>
      </c>
      <c r="Q16" s="55"/>
    </row>
    <row r="17" spans="1:17" ht="12.75">
      <c r="A17" s="80" t="s">
        <v>67</v>
      </c>
      <c r="B17" s="197">
        <f>SUM('[1]augusti'!$B$30+'[1]augusti'!$B$43+'[1]augusti'!$B$45+'[1]augusti'!$B$46+'[1]augusti'!$B$50+'[1]augusti'!$B$51+'[1]augusti'!$B$53+'[1]augusti'!$B$54+'[1]augusti'!$B$55)</f>
        <v>54</v>
      </c>
      <c r="C17" s="198">
        <v>50</v>
      </c>
      <c r="D17" s="346">
        <v>65</v>
      </c>
      <c r="E17" s="199">
        <f>B17/C17</f>
        <v>1.08</v>
      </c>
      <c r="F17" s="346">
        <v>37</v>
      </c>
      <c r="G17" s="347">
        <v>50</v>
      </c>
      <c r="H17" s="348">
        <f>+F16/G17</f>
        <v>1.1</v>
      </c>
      <c r="I17" s="365">
        <f t="shared" si="1"/>
        <v>1.4594594594594594</v>
      </c>
      <c r="J17" s="40">
        <f t="shared" si="0"/>
        <v>-1</v>
      </c>
      <c r="K17" s="41">
        <f t="shared" si="2"/>
        <v>1.3</v>
      </c>
      <c r="L17" s="40">
        <f t="shared" si="3"/>
        <v>15</v>
      </c>
      <c r="M17" s="58">
        <f t="shared" si="4"/>
        <v>1.3</v>
      </c>
      <c r="N17" s="222">
        <f t="shared" si="5"/>
        <v>15</v>
      </c>
      <c r="Q17" s="55"/>
    </row>
    <row r="18" spans="1:17" ht="12.75">
      <c r="A18" s="84" t="s">
        <v>69</v>
      </c>
      <c r="B18" s="186">
        <f>SUM(B15:B17)</f>
        <v>128</v>
      </c>
      <c r="C18" s="69">
        <f>SUM(C15:C17)</f>
        <v>250</v>
      </c>
      <c r="D18" s="206">
        <f>SUM(D15:D17)</f>
        <v>145</v>
      </c>
      <c r="E18" s="195">
        <f>B18/C18</f>
        <v>0.512</v>
      </c>
      <c r="F18" s="349">
        <f>SUM(F15:F17)</f>
        <v>120</v>
      </c>
      <c r="G18" s="353">
        <f>SUM(G15:G17)</f>
        <v>320</v>
      </c>
      <c r="H18" s="351">
        <f>+F18/G18</f>
        <v>0.375</v>
      </c>
      <c r="I18" s="362">
        <f t="shared" si="1"/>
        <v>1.0666666666666667</v>
      </c>
      <c r="J18" s="40">
        <f t="shared" si="0"/>
        <v>91</v>
      </c>
      <c r="K18" s="41">
        <f t="shared" si="2"/>
        <v>0.58</v>
      </c>
      <c r="L18" s="40">
        <f t="shared" si="3"/>
        <v>-105</v>
      </c>
      <c r="M18" s="58">
        <f t="shared" si="4"/>
        <v>0.58</v>
      </c>
      <c r="N18" s="222">
        <f t="shared" si="5"/>
        <v>-105</v>
      </c>
      <c r="Q18" s="55"/>
    </row>
    <row r="19" spans="1:17" ht="12" customHeight="1">
      <c r="A19" s="80"/>
      <c r="B19" s="185"/>
      <c r="C19" s="72"/>
      <c r="D19" s="207"/>
      <c r="E19" s="194"/>
      <c r="F19" s="341"/>
      <c r="G19" s="352"/>
      <c r="H19" s="345"/>
      <c r="I19" s="364"/>
      <c r="J19" s="40">
        <f t="shared" si="0"/>
        <v>-120</v>
      </c>
      <c r="K19" s="41" t="e">
        <f t="shared" si="2"/>
        <v>#DIV/0!</v>
      </c>
      <c r="L19" s="40">
        <f t="shared" si="3"/>
        <v>0</v>
      </c>
      <c r="M19" s="58" t="e">
        <f t="shared" si="4"/>
        <v>#DIV/0!</v>
      </c>
      <c r="N19" s="222">
        <f t="shared" si="5"/>
        <v>0</v>
      </c>
      <c r="Q19" s="55"/>
    </row>
    <row r="20" spans="1:17" ht="12.75">
      <c r="A20" s="82" t="s">
        <v>4</v>
      </c>
      <c r="B20" s="185"/>
      <c r="C20" s="72"/>
      <c r="D20" s="208"/>
      <c r="E20" s="194"/>
      <c r="F20" s="341"/>
      <c r="G20" s="352"/>
      <c r="H20" s="345"/>
      <c r="I20" s="364"/>
      <c r="J20" s="40">
        <f t="shared" si="0"/>
        <v>0</v>
      </c>
      <c r="K20" s="41" t="e">
        <f t="shared" si="2"/>
        <v>#DIV/0!</v>
      </c>
      <c r="L20" s="40">
        <f t="shared" si="3"/>
        <v>0</v>
      </c>
      <c r="M20" s="58" t="e">
        <f t="shared" si="4"/>
        <v>#DIV/0!</v>
      </c>
      <c r="N20" s="222">
        <f t="shared" si="5"/>
        <v>0</v>
      </c>
      <c r="Q20" s="55"/>
    </row>
    <row r="21" spans="1:17" ht="12.75">
      <c r="A21" s="80" t="s">
        <v>26</v>
      </c>
      <c r="B21" s="185">
        <f>SUM('[1]augusti'!$B$39)</f>
        <v>59</v>
      </c>
      <c r="C21" s="189">
        <v>70</v>
      </c>
      <c r="D21" s="207">
        <v>60</v>
      </c>
      <c r="E21" s="194">
        <f>B21/C21</f>
        <v>0.8428571428571429</v>
      </c>
      <c r="F21" s="341">
        <v>66</v>
      </c>
      <c r="G21" s="344">
        <v>70</v>
      </c>
      <c r="H21" s="345">
        <f>+F20/G21</f>
        <v>0</v>
      </c>
      <c r="I21" s="364">
        <f t="shared" si="1"/>
        <v>0.8939393939393939</v>
      </c>
      <c r="J21" s="40">
        <f t="shared" si="0"/>
        <v>59</v>
      </c>
      <c r="K21" s="41">
        <f t="shared" si="2"/>
        <v>0.8571428571428571</v>
      </c>
      <c r="L21" s="40">
        <f t="shared" si="3"/>
        <v>-10</v>
      </c>
      <c r="M21" s="58">
        <f t="shared" si="4"/>
        <v>0.8571428571428571</v>
      </c>
      <c r="N21" s="222">
        <f t="shared" si="5"/>
        <v>-10</v>
      </c>
      <c r="Q21" s="55"/>
    </row>
    <row r="22" spans="1:17" ht="12.75">
      <c r="A22" s="80" t="s">
        <v>27</v>
      </c>
      <c r="B22" s="197">
        <f>SUM('[1]augusti'!$B$44)</f>
        <v>368</v>
      </c>
      <c r="C22" s="198">
        <v>440</v>
      </c>
      <c r="D22" s="209">
        <v>370</v>
      </c>
      <c r="E22" s="199">
        <f>B22/C22</f>
        <v>0.8363636363636363</v>
      </c>
      <c r="F22" s="346">
        <v>328</v>
      </c>
      <c r="G22" s="347">
        <v>380</v>
      </c>
      <c r="H22" s="348">
        <f>+F21/G22</f>
        <v>0.1736842105263158</v>
      </c>
      <c r="I22" s="365">
        <f t="shared" si="1"/>
        <v>1.1219512195121952</v>
      </c>
      <c r="J22" s="40">
        <f t="shared" si="0"/>
        <v>302</v>
      </c>
      <c r="K22" s="41">
        <f t="shared" si="2"/>
        <v>0.8409090909090909</v>
      </c>
      <c r="L22" s="40">
        <f t="shared" si="3"/>
        <v>-70</v>
      </c>
      <c r="M22" s="58">
        <f t="shared" si="4"/>
        <v>0.8409090909090909</v>
      </c>
      <c r="N22" s="222">
        <f t="shared" si="5"/>
        <v>-70</v>
      </c>
      <c r="Q22" s="55"/>
    </row>
    <row r="23" spans="1:17" ht="12.75">
      <c r="A23" s="84" t="s">
        <v>70</v>
      </c>
      <c r="B23" s="187">
        <f>SUM(B21:B22)</f>
        <v>427</v>
      </c>
      <c r="C23" s="190">
        <f>SUM(C21:C22)</f>
        <v>510</v>
      </c>
      <c r="D23" s="210">
        <f>SUM(D21:D22)</f>
        <v>430</v>
      </c>
      <c r="E23" s="195">
        <f>B23/C23</f>
        <v>0.8372549019607843</v>
      </c>
      <c r="F23" s="210">
        <f>SUM(F21:F22)</f>
        <v>394</v>
      </c>
      <c r="G23" s="353">
        <f>SUM(G21:G22)</f>
        <v>450</v>
      </c>
      <c r="H23" s="351">
        <f>+F23/G23</f>
        <v>0.8755555555555555</v>
      </c>
      <c r="I23" s="362">
        <f t="shared" si="1"/>
        <v>1.083756345177665</v>
      </c>
      <c r="J23" s="40">
        <f t="shared" si="0"/>
        <v>99</v>
      </c>
      <c r="K23" s="41">
        <f t="shared" si="2"/>
        <v>0.8431372549019608</v>
      </c>
      <c r="L23" s="40">
        <f t="shared" si="3"/>
        <v>-80</v>
      </c>
      <c r="M23" s="58">
        <f t="shared" si="4"/>
        <v>0.8431372549019608</v>
      </c>
      <c r="N23" s="222">
        <f t="shared" si="5"/>
        <v>-80</v>
      </c>
      <c r="Q23" s="55"/>
    </row>
    <row r="24" spans="1:17" ht="12.75">
      <c r="A24" s="84"/>
      <c r="B24" s="187"/>
      <c r="C24" s="190"/>
      <c r="D24" s="208"/>
      <c r="E24" s="195"/>
      <c r="F24" s="210"/>
      <c r="G24" s="353"/>
      <c r="H24" s="351"/>
      <c r="I24" s="364"/>
      <c r="J24" s="40">
        <f t="shared" si="0"/>
        <v>-394</v>
      </c>
      <c r="K24" s="41" t="e">
        <f t="shared" si="2"/>
        <v>#DIV/0!</v>
      </c>
      <c r="L24" s="40">
        <f t="shared" si="3"/>
        <v>0</v>
      </c>
      <c r="M24" s="58" t="e">
        <f t="shared" si="4"/>
        <v>#DIV/0!</v>
      </c>
      <c r="N24" s="222">
        <f t="shared" si="5"/>
        <v>0</v>
      </c>
      <c r="Q24" s="55"/>
    </row>
    <row r="25" spans="1:17" ht="14.25" customHeight="1">
      <c r="A25" s="80"/>
      <c r="B25" s="185"/>
      <c r="C25" s="72"/>
      <c r="D25" s="207"/>
      <c r="E25" s="194"/>
      <c r="F25" s="341"/>
      <c r="G25" s="352"/>
      <c r="H25" s="345"/>
      <c r="I25" s="364"/>
      <c r="J25" s="40">
        <f t="shared" si="0"/>
        <v>0</v>
      </c>
      <c r="K25" s="41" t="e">
        <f t="shared" si="2"/>
        <v>#DIV/0!</v>
      </c>
      <c r="L25" s="40">
        <f t="shared" si="3"/>
        <v>0</v>
      </c>
      <c r="M25" s="58" t="e">
        <f t="shared" si="4"/>
        <v>#DIV/0!</v>
      </c>
      <c r="N25" s="222">
        <f t="shared" si="5"/>
        <v>0</v>
      </c>
      <c r="Q25" s="55"/>
    </row>
    <row r="26" spans="1:17" ht="10.5" customHeight="1">
      <c r="A26" s="82" t="s">
        <v>5</v>
      </c>
      <c r="B26" s="185"/>
      <c r="C26" s="72"/>
      <c r="D26" s="208"/>
      <c r="E26" s="194"/>
      <c r="F26" s="341"/>
      <c r="G26" s="352"/>
      <c r="H26" s="345"/>
      <c r="I26" s="364"/>
      <c r="J26" s="40">
        <f t="shared" si="0"/>
        <v>0</v>
      </c>
      <c r="K26" s="41" t="e">
        <f t="shared" si="2"/>
        <v>#DIV/0!</v>
      </c>
      <c r="L26" s="40">
        <f t="shared" si="3"/>
        <v>0</v>
      </c>
      <c r="M26" s="58" t="e">
        <f t="shared" si="4"/>
        <v>#DIV/0!</v>
      </c>
      <c r="N26" s="222">
        <f t="shared" si="5"/>
        <v>0</v>
      </c>
      <c r="Q26" s="55"/>
    </row>
    <row r="27" spans="1:17" ht="12.75">
      <c r="A27" s="85" t="s">
        <v>71</v>
      </c>
      <c r="B27" s="185">
        <f>SUM('[1]augusti'!$B$27+'[1]augusti'!$B$28+'[1]augusti'!$B$29+'[1]augusti'!$B$35)</f>
        <v>1693</v>
      </c>
      <c r="C27" s="72">
        <v>2700</v>
      </c>
      <c r="D27" s="211">
        <v>2700</v>
      </c>
      <c r="E27" s="194">
        <f>B27/C27</f>
        <v>0.6270370370370371</v>
      </c>
      <c r="F27" s="341">
        <v>1448</v>
      </c>
      <c r="G27" s="344">
        <v>2800</v>
      </c>
      <c r="H27" s="345">
        <f>+F26/G27</f>
        <v>0</v>
      </c>
      <c r="I27" s="364">
        <f t="shared" si="1"/>
        <v>1.1691988950276244</v>
      </c>
      <c r="J27" s="40">
        <f t="shared" si="0"/>
        <v>1693</v>
      </c>
      <c r="K27" s="41">
        <f t="shared" si="2"/>
        <v>1</v>
      </c>
      <c r="L27" s="40">
        <f t="shared" si="3"/>
        <v>0</v>
      </c>
      <c r="M27" s="58">
        <f t="shared" si="4"/>
        <v>1</v>
      </c>
      <c r="N27" s="222">
        <f t="shared" si="5"/>
        <v>0</v>
      </c>
      <c r="Q27" s="55"/>
    </row>
    <row r="28" spans="1:17" ht="12.75">
      <c r="A28" s="85" t="s">
        <v>73</v>
      </c>
      <c r="B28" s="185">
        <f>SUM('[1]augusti'!$B$26+'[1]augusti'!$B$33+'[1]augusti'!$B$34)</f>
        <v>263</v>
      </c>
      <c r="C28" s="72">
        <v>450</v>
      </c>
      <c r="D28" s="211">
        <v>320</v>
      </c>
      <c r="E28" s="194">
        <f>B28/C28</f>
        <v>0.5844444444444444</v>
      </c>
      <c r="F28" s="341">
        <v>196</v>
      </c>
      <c r="G28" s="344">
        <v>500</v>
      </c>
      <c r="H28" s="345">
        <f>+F27/G28</f>
        <v>2.896</v>
      </c>
      <c r="I28" s="364">
        <f t="shared" si="1"/>
        <v>1.3418367346938775</v>
      </c>
      <c r="J28" s="40">
        <f t="shared" si="0"/>
        <v>-1185</v>
      </c>
      <c r="K28" s="41">
        <f t="shared" si="2"/>
        <v>0.7111111111111111</v>
      </c>
      <c r="L28" s="40">
        <f t="shared" si="3"/>
        <v>-130</v>
      </c>
      <c r="M28" s="58">
        <f t="shared" si="4"/>
        <v>0.7111111111111111</v>
      </c>
      <c r="N28" s="222">
        <f t="shared" si="5"/>
        <v>-130</v>
      </c>
      <c r="Q28" s="55"/>
    </row>
    <row r="29" spans="1:17" ht="12.75">
      <c r="A29" s="85" t="s">
        <v>119</v>
      </c>
      <c r="B29" s="185">
        <f>SUM('[1]augusti'!$B$49)</f>
        <v>1541</v>
      </c>
      <c r="C29" s="72">
        <v>1500</v>
      </c>
      <c r="D29" s="211">
        <v>2040</v>
      </c>
      <c r="E29" s="194">
        <f>B29/C29</f>
        <v>1.0273333333333334</v>
      </c>
      <c r="F29" s="341">
        <v>225</v>
      </c>
      <c r="G29" s="344">
        <v>860</v>
      </c>
      <c r="H29" s="345">
        <f>+F28/G29</f>
        <v>0.22790697674418606</v>
      </c>
      <c r="I29" s="364">
        <f t="shared" si="1"/>
        <v>6.848888888888889</v>
      </c>
      <c r="J29" s="40"/>
      <c r="L29" s="40">
        <f t="shared" si="3"/>
        <v>540</v>
      </c>
      <c r="M29" s="58">
        <f t="shared" si="4"/>
        <v>1.36</v>
      </c>
      <c r="N29" s="222">
        <f t="shared" si="5"/>
        <v>540</v>
      </c>
      <c r="Q29" s="55"/>
    </row>
    <row r="30" spans="1:17" ht="12.75">
      <c r="A30" s="85" t="s">
        <v>134</v>
      </c>
      <c r="B30" s="185">
        <f>SUM('[1]augusti'!$B$36)</f>
        <v>151</v>
      </c>
      <c r="C30" s="72"/>
      <c r="D30" s="211">
        <v>260</v>
      </c>
      <c r="E30" s="194"/>
      <c r="G30" s="344"/>
      <c r="H30" s="345"/>
      <c r="I30" s="364"/>
      <c r="J30" s="40"/>
      <c r="L30" s="40"/>
      <c r="M30" s="58" t="e">
        <f t="shared" si="4"/>
        <v>#DIV/0!</v>
      </c>
      <c r="N30" s="222">
        <f t="shared" si="5"/>
        <v>260</v>
      </c>
      <c r="Q30" s="55"/>
    </row>
    <row r="31" spans="1:17" ht="12.75">
      <c r="A31" s="85" t="s">
        <v>28</v>
      </c>
      <c r="B31" s="185">
        <f>SUM('[1]augusti'!$B$25+'[1]augusti'!$B$48)</f>
        <v>110</v>
      </c>
      <c r="C31" s="72">
        <v>250</v>
      </c>
      <c r="D31" s="211">
        <v>250</v>
      </c>
      <c r="E31" s="194">
        <f aca="true" t="shared" si="6" ref="E31:E41">B31/C31</f>
        <v>0.44</v>
      </c>
      <c r="F31" s="341">
        <v>93</v>
      </c>
      <c r="G31" s="344">
        <v>250</v>
      </c>
      <c r="H31" s="345">
        <f aca="true" t="shared" si="7" ref="H31:H41">+F31/G31</f>
        <v>0.372</v>
      </c>
      <c r="I31" s="364">
        <f t="shared" si="1"/>
        <v>1.1827956989247312</v>
      </c>
      <c r="J31" s="40">
        <f aca="true" t="shared" si="8" ref="J31:J39">B31-F31</f>
        <v>17</v>
      </c>
      <c r="K31" s="41">
        <f t="shared" si="2"/>
        <v>1</v>
      </c>
      <c r="L31" s="40">
        <f t="shared" si="3"/>
        <v>0</v>
      </c>
      <c r="M31" s="58">
        <f t="shared" si="4"/>
        <v>1</v>
      </c>
      <c r="N31" s="222">
        <f t="shared" si="5"/>
        <v>0</v>
      </c>
      <c r="Q31" s="55"/>
    </row>
    <row r="32" spans="1:17" ht="12.75">
      <c r="A32" s="85" t="s">
        <v>72</v>
      </c>
      <c r="B32" s="185">
        <f>SUM('[1]augusti'!$B$23+'[1]augusti'!$B$24)</f>
        <v>198</v>
      </c>
      <c r="C32" s="72">
        <v>290</v>
      </c>
      <c r="D32" s="211">
        <v>300</v>
      </c>
      <c r="E32" s="194">
        <f t="shared" si="6"/>
        <v>0.6827586206896552</v>
      </c>
      <c r="F32" s="341">
        <v>230</v>
      </c>
      <c r="G32" s="344">
        <v>300</v>
      </c>
      <c r="H32" s="345">
        <f t="shared" si="7"/>
        <v>0.7666666666666667</v>
      </c>
      <c r="I32" s="364">
        <f t="shared" si="1"/>
        <v>0.8608695652173913</v>
      </c>
      <c r="J32" s="40">
        <f t="shared" si="8"/>
        <v>-32</v>
      </c>
      <c r="K32" s="41">
        <f t="shared" si="2"/>
        <v>1.0344827586206897</v>
      </c>
      <c r="L32" s="40">
        <f t="shared" si="3"/>
        <v>10</v>
      </c>
      <c r="M32" s="58">
        <f t="shared" si="4"/>
        <v>1.0344827586206897</v>
      </c>
      <c r="N32" s="222">
        <f t="shared" si="5"/>
        <v>10</v>
      </c>
      <c r="Q32" s="55"/>
    </row>
    <row r="33" spans="1:17" ht="12.75">
      <c r="A33" s="85" t="s">
        <v>78</v>
      </c>
      <c r="B33" s="185">
        <f>SUM('[1]augusti'!$B$13)</f>
        <v>2053</v>
      </c>
      <c r="C33" s="72">
        <v>3000</v>
      </c>
      <c r="D33" s="211">
        <v>3000</v>
      </c>
      <c r="E33" s="194">
        <f t="shared" si="6"/>
        <v>0.6843333333333333</v>
      </c>
      <c r="F33" s="341">
        <v>2328</v>
      </c>
      <c r="G33" s="344">
        <v>3800</v>
      </c>
      <c r="H33" s="345">
        <f t="shared" si="7"/>
        <v>0.6126315789473684</v>
      </c>
      <c r="I33" s="364">
        <f t="shared" si="1"/>
        <v>0.881872852233677</v>
      </c>
      <c r="J33" s="40">
        <f t="shared" si="8"/>
        <v>-275</v>
      </c>
      <c r="K33" s="41">
        <f t="shared" si="2"/>
        <v>1</v>
      </c>
      <c r="L33" s="40">
        <f t="shared" si="3"/>
        <v>0</v>
      </c>
      <c r="M33" s="58">
        <f t="shared" si="4"/>
        <v>1</v>
      </c>
      <c r="N33" s="222">
        <f t="shared" si="5"/>
        <v>0</v>
      </c>
      <c r="Q33" s="55"/>
    </row>
    <row r="34" spans="1:17" ht="12.75">
      <c r="A34" s="85" t="s">
        <v>74</v>
      </c>
      <c r="B34" s="185">
        <f>SUM('[1]augusti'!$B$12+'[1]augusti'!$B$16)</f>
        <v>10699</v>
      </c>
      <c r="C34" s="72">
        <v>16555</v>
      </c>
      <c r="D34" s="211">
        <v>17130</v>
      </c>
      <c r="E34" s="194">
        <f t="shared" si="6"/>
        <v>0.6462700090607068</v>
      </c>
      <c r="F34" s="341">
        <v>8073</v>
      </c>
      <c r="G34" s="344">
        <v>12670</v>
      </c>
      <c r="H34" s="345">
        <f t="shared" si="7"/>
        <v>0.6371744277821626</v>
      </c>
      <c r="I34" s="364">
        <f t="shared" si="1"/>
        <v>1.325281803542673</v>
      </c>
      <c r="J34" s="40">
        <f t="shared" si="8"/>
        <v>2626</v>
      </c>
      <c r="K34" s="41">
        <f t="shared" si="2"/>
        <v>1.0347327091513139</v>
      </c>
      <c r="L34" s="40">
        <f t="shared" si="3"/>
        <v>575</v>
      </c>
      <c r="M34" s="58">
        <f t="shared" si="4"/>
        <v>1.0347327091513139</v>
      </c>
      <c r="N34" s="222">
        <f t="shared" si="5"/>
        <v>575</v>
      </c>
      <c r="Q34" s="55"/>
    </row>
    <row r="35" spans="1:17" ht="12.75">
      <c r="A35" s="85" t="s">
        <v>116</v>
      </c>
      <c r="B35" s="185">
        <f>SUM('[1]augusti'!$B$17+'[1]augusti'!$B$20+'[1]augusti'!$B$31+'[1]augusti'!$B$32)</f>
        <v>520</v>
      </c>
      <c r="C35" s="72">
        <v>1300</v>
      </c>
      <c r="D35" s="211">
        <v>900</v>
      </c>
      <c r="E35" s="194">
        <f t="shared" si="6"/>
        <v>0.4</v>
      </c>
      <c r="F35" s="341">
        <v>679</v>
      </c>
      <c r="G35" s="344">
        <v>1200</v>
      </c>
      <c r="H35" s="345">
        <f t="shared" si="7"/>
        <v>0.5658333333333333</v>
      </c>
      <c r="I35" s="364">
        <f t="shared" si="1"/>
        <v>0.7658321060382917</v>
      </c>
      <c r="J35" s="40">
        <f t="shared" si="8"/>
        <v>-159</v>
      </c>
      <c r="K35" s="41">
        <f t="shared" si="2"/>
        <v>0.6923076923076923</v>
      </c>
      <c r="L35" s="40">
        <f t="shared" si="3"/>
        <v>-400</v>
      </c>
      <c r="M35" s="58">
        <f t="shared" si="4"/>
        <v>0.6923076923076923</v>
      </c>
      <c r="N35" s="222">
        <f t="shared" si="5"/>
        <v>-400</v>
      </c>
      <c r="O35" s="60"/>
      <c r="P35" s="56"/>
      <c r="Q35" s="55"/>
    </row>
    <row r="36" spans="1:17" ht="12.75">
      <c r="A36" s="85" t="s">
        <v>29</v>
      </c>
      <c r="B36" s="185">
        <f>SUM('[1]augusti'!$B$21)</f>
        <v>0</v>
      </c>
      <c r="C36" s="72">
        <v>3940</v>
      </c>
      <c r="D36" s="211">
        <v>6640</v>
      </c>
      <c r="E36" s="194">
        <f t="shared" si="6"/>
        <v>0</v>
      </c>
      <c r="F36" s="341"/>
      <c r="G36" s="344">
        <v>3675</v>
      </c>
      <c r="H36" s="345">
        <f t="shared" si="7"/>
        <v>0</v>
      </c>
      <c r="I36" s="364" t="e">
        <f t="shared" si="1"/>
        <v>#DIV/0!</v>
      </c>
      <c r="J36" s="40">
        <f t="shared" si="8"/>
        <v>0</v>
      </c>
      <c r="K36" s="41">
        <f t="shared" si="2"/>
        <v>1.6852791878172588</v>
      </c>
      <c r="L36" s="40">
        <f t="shared" si="3"/>
        <v>2700</v>
      </c>
      <c r="M36" s="58">
        <f t="shared" si="4"/>
        <v>1.6852791878172588</v>
      </c>
      <c r="N36" s="222">
        <f t="shared" si="5"/>
        <v>2700</v>
      </c>
      <c r="O36" s="60"/>
      <c r="P36" s="56"/>
      <c r="Q36" s="55"/>
    </row>
    <row r="37" spans="1:14" ht="12.75">
      <c r="A37" s="85" t="s">
        <v>30</v>
      </c>
      <c r="B37" s="185">
        <f>SUM('[1]augusti'!$B$22)</f>
        <v>0</v>
      </c>
      <c r="C37" s="72">
        <v>270</v>
      </c>
      <c r="D37" s="211">
        <v>300</v>
      </c>
      <c r="E37" s="194">
        <f t="shared" si="6"/>
        <v>0</v>
      </c>
      <c r="F37" s="341"/>
      <c r="G37" s="344">
        <v>265</v>
      </c>
      <c r="H37" s="345">
        <f t="shared" si="7"/>
        <v>0</v>
      </c>
      <c r="I37" s="364" t="e">
        <f t="shared" si="1"/>
        <v>#DIV/0!</v>
      </c>
      <c r="J37" s="40">
        <f t="shared" si="8"/>
        <v>0</v>
      </c>
      <c r="K37" s="41">
        <f t="shared" si="2"/>
        <v>1.1111111111111112</v>
      </c>
      <c r="L37" s="40">
        <f t="shared" si="3"/>
        <v>30</v>
      </c>
      <c r="M37" s="58">
        <f t="shared" si="4"/>
        <v>1.1111111111111112</v>
      </c>
      <c r="N37" s="222">
        <f t="shared" si="5"/>
        <v>30</v>
      </c>
    </row>
    <row r="38" spans="1:14" ht="12.75">
      <c r="A38" s="85" t="s">
        <v>55</v>
      </c>
      <c r="B38" s="185">
        <f>SUM('[1]augusti'!$B$14)</f>
        <v>1369</v>
      </c>
      <c r="C38" s="72">
        <v>1600</v>
      </c>
      <c r="D38" s="211">
        <v>1600</v>
      </c>
      <c r="E38" s="194">
        <f t="shared" si="6"/>
        <v>0.855625</v>
      </c>
      <c r="F38" s="341">
        <v>877</v>
      </c>
      <c r="G38" s="344">
        <v>1400</v>
      </c>
      <c r="H38" s="345">
        <f t="shared" si="7"/>
        <v>0.6264285714285714</v>
      </c>
      <c r="I38" s="364">
        <f t="shared" si="1"/>
        <v>1.5610034207525656</v>
      </c>
      <c r="J38" s="40">
        <f t="shared" si="8"/>
        <v>492</v>
      </c>
      <c r="K38" s="41">
        <f t="shared" si="2"/>
        <v>1</v>
      </c>
      <c r="L38" s="40">
        <f t="shared" si="3"/>
        <v>0</v>
      </c>
      <c r="M38" s="58">
        <f t="shared" si="4"/>
        <v>1</v>
      </c>
      <c r="N38" s="222">
        <f t="shared" si="5"/>
        <v>0</v>
      </c>
    </row>
    <row r="39" spans="1:14" ht="12.75">
      <c r="A39" s="85" t="s">
        <v>115</v>
      </c>
      <c r="B39" s="185">
        <f>SUM('[1]augusti'!$B$15+'[1]augusti'!$B$18+'[1]augusti'!$B$19)</f>
        <v>588</v>
      </c>
      <c r="C39" s="72">
        <v>700</v>
      </c>
      <c r="D39" s="211">
        <v>900</v>
      </c>
      <c r="E39" s="194">
        <f t="shared" si="6"/>
        <v>0.84</v>
      </c>
      <c r="F39" s="341">
        <v>391</v>
      </c>
      <c r="G39" s="344">
        <v>780</v>
      </c>
      <c r="H39" s="345">
        <f t="shared" si="7"/>
        <v>0.5012820512820513</v>
      </c>
      <c r="I39" s="364">
        <f t="shared" si="1"/>
        <v>1.5038363171355498</v>
      </c>
      <c r="J39" s="40">
        <f t="shared" si="8"/>
        <v>197</v>
      </c>
      <c r="K39" s="41">
        <f t="shared" si="2"/>
        <v>1.2857142857142858</v>
      </c>
      <c r="L39" s="40">
        <f t="shared" si="3"/>
        <v>200</v>
      </c>
      <c r="M39" s="58">
        <f t="shared" si="4"/>
        <v>1.2857142857142858</v>
      </c>
      <c r="N39" s="222">
        <f t="shared" si="5"/>
        <v>200</v>
      </c>
    </row>
    <row r="40" spans="1:14" s="66" customFormat="1" ht="12.75">
      <c r="A40" s="86" t="s">
        <v>75</v>
      </c>
      <c r="B40" s="200">
        <f>SUM('[1]augusti'!$B$38)</f>
        <v>-1880</v>
      </c>
      <c r="C40" s="201">
        <v>-3370</v>
      </c>
      <c r="D40" s="212">
        <f>(36340-400-2042-256)*-0.11+1</f>
        <v>-3699.62</v>
      </c>
      <c r="E40" s="202">
        <f t="shared" si="6"/>
        <v>0.5578635014836796</v>
      </c>
      <c r="F40" s="354">
        <v>-1531</v>
      </c>
      <c r="G40" s="355">
        <v>-2990</v>
      </c>
      <c r="H40" s="348">
        <f t="shared" si="7"/>
        <v>0.5120401337792642</v>
      </c>
      <c r="I40" s="365">
        <f t="shared" si="1"/>
        <v>1.2279555845852383</v>
      </c>
      <c r="J40" s="64">
        <f aca="true" t="shared" si="9" ref="J40:J47">B40-F40</f>
        <v>-349</v>
      </c>
      <c r="K40" s="65">
        <f t="shared" si="2"/>
        <v>1.0978100890207714</v>
      </c>
      <c r="L40" s="40">
        <f t="shared" si="3"/>
        <v>-329.6199999999999</v>
      </c>
      <c r="M40" s="58">
        <f t="shared" si="4"/>
        <v>1.0978100890207714</v>
      </c>
      <c r="N40" s="222">
        <f t="shared" si="5"/>
        <v>-329.6199999999999</v>
      </c>
    </row>
    <row r="41" spans="1:14" ht="12.75">
      <c r="A41" s="84" t="s">
        <v>76</v>
      </c>
      <c r="B41" s="186">
        <f>SUM(B27:B40)</f>
        <v>17305</v>
      </c>
      <c r="C41" s="190">
        <f>SUM(C27:C40)</f>
        <v>29185</v>
      </c>
      <c r="D41" s="190">
        <f>SUM(D27:D40)</f>
        <v>32640.38</v>
      </c>
      <c r="E41" s="195">
        <f t="shared" si="6"/>
        <v>0.5929415795785506</v>
      </c>
      <c r="F41" s="349">
        <f>SUM(F27:F40)</f>
        <v>13009</v>
      </c>
      <c r="G41" s="353">
        <f>SUM(G27:G40)</f>
        <v>25510</v>
      </c>
      <c r="H41" s="351">
        <f t="shared" si="7"/>
        <v>0.5099568796550372</v>
      </c>
      <c r="I41" s="362">
        <f t="shared" si="1"/>
        <v>1.3302329156737642</v>
      </c>
      <c r="J41" s="40">
        <f t="shared" si="9"/>
        <v>4296</v>
      </c>
      <c r="K41" s="41">
        <f t="shared" si="2"/>
        <v>1.1183957512420764</v>
      </c>
      <c r="L41" s="40">
        <f t="shared" si="3"/>
        <v>3455.380000000001</v>
      </c>
      <c r="M41" s="58">
        <f t="shared" si="4"/>
        <v>1.1183957512420764</v>
      </c>
      <c r="N41" s="222">
        <f t="shared" si="5"/>
        <v>3455.380000000001</v>
      </c>
    </row>
    <row r="42" spans="1:14" ht="12.75">
      <c r="A42" s="82" t="s">
        <v>31</v>
      </c>
      <c r="B42" s="185"/>
      <c r="C42" s="72"/>
      <c r="D42" s="208"/>
      <c r="E42" s="194"/>
      <c r="F42" s="341"/>
      <c r="G42" s="352"/>
      <c r="H42" s="345"/>
      <c r="I42" s="364"/>
      <c r="J42" s="40">
        <f t="shared" si="9"/>
        <v>0</v>
      </c>
      <c r="K42" s="41" t="e">
        <f t="shared" si="2"/>
        <v>#DIV/0!</v>
      </c>
      <c r="L42" s="40">
        <f t="shared" si="3"/>
        <v>0</v>
      </c>
      <c r="M42" s="58" t="e">
        <f t="shared" si="4"/>
        <v>#DIV/0!</v>
      </c>
      <c r="N42" s="222">
        <f t="shared" si="5"/>
        <v>0</v>
      </c>
    </row>
    <row r="43" spans="1:14" ht="12.75">
      <c r="A43" s="80" t="s">
        <v>32</v>
      </c>
      <c r="B43" s="185">
        <f>SUM('[1]augusti'!$B$58+'[1]augusti'!$B$59)</f>
        <v>0</v>
      </c>
      <c r="C43" s="191">
        <v>250</v>
      </c>
      <c r="D43" s="207">
        <v>200</v>
      </c>
      <c r="E43" s="194">
        <f>B43/C43</f>
        <v>0</v>
      </c>
      <c r="F43" s="341">
        <v>0</v>
      </c>
      <c r="G43" s="356">
        <v>250</v>
      </c>
      <c r="H43" s="345">
        <f>+F43/G43</f>
        <v>0</v>
      </c>
      <c r="I43" s="364" t="e">
        <f t="shared" si="1"/>
        <v>#DIV/0!</v>
      </c>
      <c r="J43" s="40">
        <f t="shared" si="9"/>
        <v>0</v>
      </c>
      <c r="K43" s="41">
        <f t="shared" si="2"/>
        <v>0.8</v>
      </c>
      <c r="L43" s="40">
        <f t="shared" si="3"/>
        <v>-50</v>
      </c>
      <c r="M43" s="58">
        <f t="shared" si="4"/>
        <v>0.8</v>
      </c>
      <c r="N43" s="222">
        <f t="shared" si="5"/>
        <v>-50</v>
      </c>
    </row>
    <row r="44" spans="1:14" ht="12.75">
      <c r="A44" s="80" t="s">
        <v>6</v>
      </c>
      <c r="B44" s="197">
        <v>15</v>
      </c>
      <c r="C44" s="203">
        <v>20</v>
      </c>
      <c r="D44" s="209">
        <v>20</v>
      </c>
      <c r="E44" s="199">
        <f>B44/C44</f>
        <v>0.75</v>
      </c>
      <c r="F44" s="346">
        <v>2</v>
      </c>
      <c r="G44" s="347">
        <v>20</v>
      </c>
      <c r="H44" s="348"/>
      <c r="I44" s="365">
        <f t="shared" si="1"/>
        <v>7.5</v>
      </c>
      <c r="J44" s="40">
        <f t="shared" si="9"/>
        <v>13</v>
      </c>
      <c r="K44" s="41">
        <f t="shared" si="2"/>
        <v>1</v>
      </c>
      <c r="L44" s="40">
        <f t="shared" si="3"/>
        <v>0</v>
      </c>
      <c r="M44" s="58">
        <f t="shared" si="4"/>
        <v>1</v>
      </c>
      <c r="N44" s="222">
        <f t="shared" si="5"/>
        <v>0</v>
      </c>
    </row>
    <row r="45" spans="1:14" ht="12.75">
      <c r="A45" s="84" t="s">
        <v>77</v>
      </c>
      <c r="B45" s="186">
        <f>SUM(B43:B44)</f>
        <v>15</v>
      </c>
      <c r="C45" s="69">
        <f>SUM(C43:C44)</f>
        <v>270</v>
      </c>
      <c r="D45" s="69">
        <f>SUM(D43:D44)</f>
        <v>220</v>
      </c>
      <c r="E45" s="195">
        <f>B45/C45</f>
        <v>0.05555555555555555</v>
      </c>
      <c r="F45" s="349">
        <v>2</v>
      </c>
      <c r="G45" s="353">
        <f>SUM(G43:G44)</f>
        <v>270</v>
      </c>
      <c r="H45" s="351">
        <f>+F45/G45</f>
        <v>0.007407407407407408</v>
      </c>
      <c r="I45" s="362">
        <f t="shared" si="1"/>
        <v>7.5</v>
      </c>
      <c r="J45" s="40">
        <f t="shared" si="9"/>
        <v>13</v>
      </c>
      <c r="K45" s="41">
        <f t="shared" si="2"/>
        <v>0.8148148148148148</v>
      </c>
      <c r="L45" s="40">
        <f t="shared" si="3"/>
        <v>-50</v>
      </c>
      <c r="M45" s="58">
        <f t="shared" si="4"/>
        <v>0.8148148148148148</v>
      </c>
      <c r="N45" s="222">
        <f t="shared" si="5"/>
        <v>-50</v>
      </c>
    </row>
    <row r="46" spans="1:14" ht="12.75">
      <c r="A46" s="80"/>
      <c r="B46" s="185"/>
      <c r="C46" s="72"/>
      <c r="D46" s="207"/>
      <c r="E46" s="194"/>
      <c r="F46" s="341"/>
      <c r="G46" s="352"/>
      <c r="H46" s="345"/>
      <c r="I46" s="364"/>
      <c r="J46" s="40">
        <f t="shared" si="9"/>
        <v>0</v>
      </c>
      <c r="K46" s="41" t="e">
        <f t="shared" si="2"/>
        <v>#DIV/0!</v>
      </c>
      <c r="L46" s="40">
        <f t="shared" si="3"/>
        <v>0</v>
      </c>
      <c r="M46" s="58" t="e">
        <f t="shared" si="4"/>
        <v>#DIV/0!</v>
      </c>
      <c r="N46" s="222">
        <f t="shared" si="5"/>
        <v>0</v>
      </c>
    </row>
    <row r="47" spans="1:14" ht="12.75">
      <c r="A47" s="87" t="s">
        <v>7</v>
      </c>
      <c r="B47" s="188">
        <f>+B12+B18+B23+B41+B45</f>
        <v>28416</v>
      </c>
      <c r="C47" s="192">
        <f>SUM(C12+C18+C23+C41+C45)</f>
        <v>45025</v>
      </c>
      <c r="D47" s="192">
        <f>SUM(D12+D18+D23+D41+D45)</f>
        <v>47735.380000000005</v>
      </c>
      <c r="E47" s="196">
        <f>B47/C47</f>
        <v>0.6311160466407552</v>
      </c>
      <c r="F47" s="192">
        <f>SUM(F12+F18+F23+F41+F45)</f>
        <v>23321</v>
      </c>
      <c r="G47" s="357">
        <f>G12+G18+G23+G41+G45</f>
        <v>38940</v>
      </c>
      <c r="H47" s="358">
        <f>+F47/G47</f>
        <v>0.5988957370313303</v>
      </c>
      <c r="I47" s="363">
        <f t="shared" si="1"/>
        <v>1.2184726212426569</v>
      </c>
      <c r="J47" s="40">
        <f t="shared" si="9"/>
        <v>5095</v>
      </c>
      <c r="K47" s="41">
        <f t="shared" si="2"/>
        <v>1.0601972237645754</v>
      </c>
      <c r="L47" s="40">
        <f t="shared" si="3"/>
        <v>2710.3800000000047</v>
      </c>
      <c r="M47" s="58">
        <f t="shared" si="4"/>
        <v>1.0601972237645754</v>
      </c>
      <c r="N47" s="222">
        <f t="shared" si="5"/>
        <v>2710.3800000000047</v>
      </c>
    </row>
    <row r="48" spans="1:13" ht="12.75">
      <c r="A48" s="88"/>
      <c r="B48" s="89"/>
      <c r="C48" s="89"/>
      <c r="D48" s="89"/>
      <c r="E48" s="80"/>
      <c r="F48" s="91"/>
      <c r="G48" s="83"/>
      <c r="H48" s="90"/>
      <c r="I48" s="80"/>
      <c r="M48" s="222"/>
    </row>
    <row r="49" spans="1:14" ht="12.75">
      <c r="A49" s="94" t="s">
        <v>33</v>
      </c>
      <c r="B49" s="95" t="s">
        <v>34</v>
      </c>
      <c r="C49" s="96" t="s">
        <v>35</v>
      </c>
      <c r="D49" s="95" t="s">
        <v>36</v>
      </c>
      <c r="E49" s="96" t="s">
        <v>35</v>
      </c>
      <c r="F49" s="335"/>
      <c r="G49" s="83"/>
      <c r="H49" s="90"/>
      <c r="I49" s="80"/>
      <c r="K49" s="58"/>
      <c r="L49" s="47"/>
      <c r="M49" s="222"/>
      <c r="N49" s="379"/>
    </row>
    <row r="50" spans="1:14" ht="12">
      <c r="A50" s="254">
        <v>35063</v>
      </c>
      <c r="B50" s="255">
        <v>12026</v>
      </c>
      <c r="C50" s="239">
        <v>11086</v>
      </c>
      <c r="D50" s="235">
        <v>740</v>
      </c>
      <c r="E50" s="221">
        <v>1915</v>
      </c>
      <c r="F50" s="214"/>
      <c r="G50" s="83"/>
      <c r="H50" s="90"/>
      <c r="I50" s="80"/>
      <c r="K50" s="58"/>
      <c r="L50" s="47"/>
      <c r="M50" s="222"/>
      <c r="N50" s="379"/>
    </row>
    <row r="51" spans="1:14" ht="12">
      <c r="A51" s="220">
        <v>35429</v>
      </c>
      <c r="B51" s="214">
        <v>9115</v>
      </c>
      <c r="C51" s="219">
        <v>11062</v>
      </c>
      <c r="D51" s="236">
        <v>651</v>
      </c>
      <c r="E51" s="215"/>
      <c r="F51" s="214"/>
      <c r="G51" s="83"/>
      <c r="H51" s="83"/>
      <c r="I51" s="80"/>
      <c r="K51" s="58"/>
      <c r="L51" s="47"/>
      <c r="M51" s="222"/>
      <c r="N51" s="379"/>
    </row>
    <row r="52" spans="1:14" ht="12">
      <c r="A52" s="220">
        <v>35794</v>
      </c>
      <c r="B52" s="214">
        <v>7600</v>
      </c>
      <c r="C52" s="219">
        <v>10375</v>
      </c>
      <c r="D52" s="236">
        <v>525</v>
      </c>
      <c r="E52" s="215"/>
      <c r="F52" s="214"/>
      <c r="G52" s="83"/>
      <c r="H52" s="97"/>
      <c r="I52" s="83"/>
      <c r="K52" s="58"/>
      <c r="L52" s="47"/>
      <c r="M52" s="222"/>
      <c r="N52" s="379"/>
    </row>
    <row r="53" spans="1:13" ht="12.75" customHeight="1">
      <c r="A53" s="220">
        <v>36159</v>
      </c>
      <c r="B53" s="216">
        <v>4081</v>
      </c>
      <c r="C53" s="240">
        <v>9650</v>
      </c>
      <c r="D53" s="237">
        <v>247</v>
      </c>
      <c r="E53" s="218"/>
      <c r="F53" s="216"/>
      <c r="G53" s="83"/>
      <c r="H53" s="98"/>
      <c r="I53" s="99"/>
      <c r="M53" s="222"/>
    </row>
    <row r="54" spans="1:14" ht="12">
      <c r="A54" s="220">
        <v>36524</v>
      </c>
      <c r="B54" s="214">
        <v>5078</v>
      </c>
      <c r="C54" s="219">
        <v>9197</v>
      </c>
      <c r="D54" s="236">
        <v>295</v>
      </c>
      <c r="E54" s="215"/>
      <c r="F54" s="214"/>
      <c r="G54" s="83"/>
      <c r="H54" s="97"/>
      <c r="I54" s="83"/>
      <c r="K54" s="58"/>
      <c r="L54" s="47"/>
      <c r="M54" s="222"/>
      <c r="N54" s="379"/>
    </row>
    <row r="55" spans="1:14" ht="12" hidden="1">
      <c r="A55" s="220">
        <v>36768</v>
      </c>
      <c r="B55" s="214">
        <v>5217</v>
      </c>
      <c r="C55" s="219">
        <v>8908</v>
      </c>
      <c r="D55" s="236">
        <v>264</v>
      </c>
      <c r="E55" s="215"/>
      <c r="F55" s="214"/>
      <c r="G55" s="83"/>
      <c r="H55" s="97"/>
      <c r="I55" s="83"/>
      <c r="K55" s="58"/>
      <c r="L55" s="47"/>
      <c r="M55" s="222"/>
      <c r="N55" s="379"/>
    </row>
    <row r="56" spans="1:14" ht="12" hidden="1">
      <c r="A56" s="220">
        <v>36798</v>
      </c>
      <c r="B56" s="214">
        <v>5323</v>
      </c>
      <c r="C56" s="219">
        <v>8911</v>
      </c>
      <c r="D56" s="236">
        <v>269</v>
      </c>
      <c r="E56" s="215"/>
      <c r="F56" s="216"/>
      <c r="G56" s="83"/>
      <c r="H56" s="97"/>
      <c r="I56" s="83"/>
      <c r="K56" s="58"/>
      <c r="L56" s="47"/>
      <c r="M56" s="222"/>
      <c r="N56" s="379"/>
    </row>
    <row r="57" spans="1:14" ht="12" hidden="1">
      <c r="A57" s="220">
        <v>36829</v>
      </c>
      <c r="B57" s="214">
        <v>5331</v>
      </c>
      <c r="C57" s="219">
        <v>8932</v>
      </c>
      <c r="D57" s="236">
        <v>269</v>
      </c>
      <c r="E57" s="215"/>
      <c r="F57" s="91"/>
      <c r="G57" s="83"/>
      <c r="H57" s="97"/>
      <c r="I57" s="83"/>
      <c r="K57" s="58"/>
      <c r="L57" s="47"/>
      <c r="M57" s="222"/>
      <c r="N57" s="379"/>
    </row>
    <row r="58" spans="1:14" ht="12" hidden="1">
      <c r="A58" s="220">
        <v>36859</v>
      </c>
      <c r="B58" s="214">
        <v>5595</v>
      </c>
      <c r="C58" s="219">
        <v>8909</v>
      </c>
      <c r="D58" s="236">
        <v>282</v>
      </c>
      <c r="E58" s="215"/>
      <c r="F58" s="91"/>
      <c r="G58" s="83"/>
      <c r="H58" s="97"/>
      <c r="I58" s="83"/>
      <c r="K58" s="58"/>
      <c r="L58" s="47"/>
      <c r="M58" s="222"/>
      <c r="N58" s="379"/>
    </row>
    <row r="59" spans="1:14" ht="12">
      <c r="A59" s="220">
        <v>36890</v>
      </c>
      <c r="B59" s="214">
        <v>5719</v>
      </c>
      <c r="C59" s="219">
        <v>8872</v>
      </c>
      <c r="D59" s="236">
        <v>300</v>
      </c>
      <c r="E59" s="215"/>
      <c r="F59" s="91"/>
      <c r="G59" s="83"/>
      <c r="H59" s="97"/>
      <c r="I59" s="83"/>
      <c r="K59" s="58"/>
      <c r="L59" s="47"/>
      <c r="M59" s="222"/>
      <c r="N59" s="379"/>
    </row>
    <row r="60" spans="1:14" ht="12" hidden="1">
      <c r="A60" s="220">
        <v>36921</v>
      </c>
      <c r="B60" s="214">
        <v>5489</v>
      </c>
      <c r="C60" s="219">
        <v>8837</v>
      </c>
      <c r="D60" s="236">
        <v>274</v>
      </c>
      <c r="E60" s="215"/>
      <c r="F60" s="334"/>
      <c r="G60" s="83"/>
      <c r="H60" s="97"/>
      <c r="I60" s="83"/>
      <c r="K60" s="58"/>
      <c r="L60" s="47"/>
      <c r="M60" s="222"/>
      <c r="N60" s="379"/>
    </row>
    <row r="61" spans="1:14" ht="12" hidden="1">
      <c r="A61" s="220">
        <v>36949</v>
      </c>
      <c r="B61" s="214">
        <v>5676</v>
      </c>
      <c r="C61" s="219">
        <v>8776</v>
      </c>
      <c r="D61" s="236">
        <v>282</v>
      </c>
      <c r="E61" s="215"/>
      <c r="G61" s="83"/>
      <c r="H61" s="97"/>
      <c r="I61" s="83"/>
      <c r="K61" s="58"/>
      <c r="L61" s="47"/>
      <c r="M61" s="222"/>
      <c r="N61" s="379"/>
    </row>
    <row r="62" spans="1:14" ht="12" hidden="1">
      <c r="A62" s="220">
        <v>36980</v>
      </c>
      <c r="B62" s="214">
        <v>5670</v>
      </c>
      <c r="C62" s="219">
        <v>8729</v>
      </c>
      <c r="D62" s="236">
        <v>282</v>
      </c>
      <c r="E62" s="215"/>
      <c r="G62" s="83"/>
      <c r="H62" s="97"/>
      <c r="I62" s="83"/>
      <c r="K62" s="58"/>
      <c r="L62" s="47"/>
      <c r="M62" s="222"/>
      <c r="N62" s="379"/>
    </row>
    <row r="63" spans="1:14" ht="12" hidden="1">
      <c r="A63" s="220">
        <v>37010</v>
      </c>
      <c r="B63" s="214">
        <v>5628</v>
      </c>
      <c r="C63" s="219">
        <v>8683</v>
      </c>
      <c r="D63" s="236">
        <v>276</v>
      </c>
      <c r="E63" s="215"/>
      <c r="G63" s="83"/>
      <c r="H63" s="97"/>
      <c r="I63" s="83"/>
      <c r="K63" s="58"/>
      <c r="L63" s="47"/>
      <c r="M63" s="222"/>
      <c r="N63" s="379"/>
    </row>
    <row r="64" spans="1:14" ht="12" hidden="1">
      <c r="A64" s="220">
        <v>37041</v>
      </c>
      <c r="B64" s="214">
        <v>5921</v>
      </c>
      <c r="C64" s="219">
        <v>8664</v>
      </c>
      <c r="D64" s="236">
        <v>289</v>
      </c>
      <c r="E64" s="215"/>
      <c r="G64" s="83"/>
      <c r="H64" s="97"/>
      <c r="I64" s="83"/>
      <c r="K64" s="58"/>
      <c r="L64" s="47"/>
      <c r="M64" s="222"/>
      <c r="N64" s="379"/>
    </row>
    <row r="65" spans="1:13" ht="12" hidden="1">
      <c r="A65" s="220">
        <v>37102</v>
      </c>
      <c r="B65" s="216">
        <v>6338</v>
      </c>
      <c r="C65" s="240">
        <v>8601</v>
      </c>
      <c r="D65" s="238" t="s">
        <v>122</v>
      </c>
      <c r="E65" s="217"/>
      <c r="G65" s="83"/>
      <c r="H65" s="100"/>
      <c r="I65" s="80"/>
      <c r="M65" s="222"/>
    </row>
    <row r="66" spans="1:13" ht="12">
      <c r="A66" s="366">
        <v>37133</v>
      </c>
      <c r="B66" s="367">
        <v>6173</v>
      </c>
      <c r="C66" s="368">
        <v>8551</v>
      </c>
      <c r="D66" s="369">
        <v>291</v>
      </c>
      <c r="E66" s="370"/>
      <c r="G66" s="83"/>
      <c r="H66" s="100"/>
      <c r="I66" s="80"/>
      <c r="M66" s="222"/>
    </row>
    <row r="67" spans="1:14" s="42" customFormat="1" ht="12" customHeight="1">
      <c r="A67" s="223">
        <v>37255</v>
      </c>
      <c r="B67" s="71">
        <v>7024</v>
      </c>
      <c r="C67" s="230"/>
      <c r="D67" s="261">
        <v>338</v>
      </c>
      <c r="E67" s="229"/>
      <c r="F67" s="336"/>
      <c r="G67" s="43"/>
      <c r="H67" s="225"/>
      <c r="K67" s="24"/>
      <c r="M67" s="226"/>
      <c r="N67" s="226"/>
    </row>
    <row r="68" spans="1:14" s="42" customFormat="1" ht="12.75" customHeight="1" hidden="1">
      <c r="A68" s="223">
        <v>37286</v>
      </c>
      <c r="B68" s="71">
        <v>6697</v>
      </c>
      <c r="C68" s="242">
        <v>8291</v>
      </c>
      <c r="D68" s="262">
        <v>309</v>
      </c>
      <c r="E68" s="251"/>
      <c r="F68" s="336"/>
      <c r="G68" s="71"/>
      <c r="H68" s="98"/>
      <c r="I68" s="99"/>
      <c r="K68" s="24"/>
      <c r="M68" s="226"/>
      <c r="N68" s="226"/>
    </row>
    <row r="69" spans="1:14" s="42" customFormat="1" ht="12.75" customHeight="1" hidden="1">
      <c r="A69" s="223">
        <v>37314</v>
      </c>
      <c r="B69" s="71">
        <v>6933</v>
      </c>
      <c r="C69" s="242">
        <v>8214</v>
      </c>
      <c r="D69" s="92">
        <v>317</v>
      </c>
      <c r="E69" s="224"/>
      <c r="F69" s="336"/>
      <c r="G69" s="71"/>
      <c r="H69" s="93"/>
      <c r="I69" s="99"/>
      <c r="K69" s="24"/>
      <c r="M69" s="226"/>
      <c r="N69" s="226"/>
    </row>
    <row r="70" spans="1:14" s="42" customFormat="1" ht="12.75" customHeight="1" hidden="1">
      <c r="A70" s="223">
        <v>37345</v>
      </c>
      <c r="B70" s="91"/>
      <c r="C70" s="256"/>
      <c r="D70" s="91"/>
      <c r="E70" s="257"/>
      <c r="F70" s="336"/>
      <c r="G70" s="92"/>
      <c r="H70" s="93"/>
      <c r="I70" s="70"/>
      <c r="K70" s="24"/>
      <c r="M70" s="226"/>
      <c r="N70" s="226"/>
    </row>
    <row r="71" spans="1:13" ht="12.75" customHeight="1" hidden="1">
      <c r="A71" s="223">
        <v>37375</v>
      </c>
      <c r="B71" s="61">
        <v>7295</v>
      </c>
      <c r="C71" s="258">
        <v>8093</v>
      </c>
      <c r="D71" s="61">
        <v>334</v>
      </c>
      <c r="E71" s="259"/>
      <c r="G71" s="61"/>
      <c r="M71" s="222"/>
    </row>
    <row r="72" spans="1:13" ht="12.75" customHeight="1" hidden="1">
      <c r="A72" s="223">
        <v>37406</v>
      </c>
      <c r="B72" s="43">
        <v>6441</v>
      </c>
      <c r="C72" s="241">
        <v>8012</v>
      </c>
      <c r="D72" s="43">
        <v>298</v>
      </c>
      <c r="E72" s="260"/>
      <c r="G72" s="44"/>
      <c r="M72" s="222"/>
    </row>
    <row r="73" spans="1:13" ht="12.75" customHeight="1" hidden="1">
      <c r="A73" s="223">
        <v>37467</v>
      </c>
      <c r="B73" s="71">
        <v>6419</v>
      </c>
      <c r="C73" s="242">
        <v>7898</v>
      </c>
      <c r="D73" s="71">
        <v>291</v>
      </c>
      <c r="E73" s="224"/>
      <c r="M73" s="222"/>
    </row>
    <row r="74" spans="1:13" ht="12.75" customHeight="1">
      <c r="A74" s="371">
        <v>37498</v>
      </c>
      <c r="B74" s="372">
        <v>6641</v>
      </c>
      <c r="C74" s="373">
        <v>7850</v>
      </c>
      <c r="D74" s="374">
        <v>301</v>
      </c>
      <c r="E74" s="375"/>
      <c r="H74" s="62"/>
      <c r="M74" s="222"/>
    </row>
    <row r="75" spans="1:13" ht="12">
      <c r="A75" s="228"/>
      <c r="D75" s="37"/>
      <c r="E75" s="47"/>
      <c r="H75" s="62"/>
      <c r="M75" s="222"/>
    </row>
    <row r="76" spans="4:13" ht="12">
      <c r="D76" s="37"/>
      <c r="E76" s="47"/>
      <c r="H76" s="62"/>
      <c r="M76" s="222"/>
    </row>
    <row r="77" spans="4:13" ht="12">
      <c r="D77" s="37"/>
      <c r="E77" s="47"/>
      <c r="H77" s="62"/>
      <c r="M77" s="222"/>
    </row>
    <row r="78" spans="4:13" ht="12">
      <c r="D78" s="37"/>
      <c r="E78" s="47"/>
      <c r="H78" s="62"/>
      <c r="M78" s="222"/>
    </row>
    <row r="79" spans="4:13" ht="12">
      <c r="D79" s="37"/>
      <c r="E79" s="47"/>
      <c r="H79" s="62"/>
      <c r="M79" s="222"/>
    </row>
    <row r="80" spans="4:13" ht="12">
      <c r="D80" s="37"/>
      <c r="E80" s="47"/>
      <c r="H80" s="62"/>
      <c r="M80" s="222"/>
    </row>
    <row r="81" spans="4:13" ht="12">
      <c r="D81" s="37"/>
      <c r="E81" s="47"/>
      <c r="H81" s="62"/>
      <c r="M81" s="222"/>
    </row>
    <row r="82" spans="4:13" ht="12">
      <c r="D82" s="37"/>
      <c r="E82" s="47"/>
      <c r="H82" s="62"/>
      <c r="M82" s="222"/>
    </row>
    <row r="83" spans="4:13" ht="12">
      <c r="D83" s="37"/>
      <c r="E83" s="47"/>
      <c r="H83" s="62"/>
      <c r="M83" s="222"/>
    </row>
    <row r="84" spans="4:15" ht="12">
      <c r="D84" s="37"/>
      <c r="E84" s="47"/>
      <c r="H84" s="62"/>
      <c r="K84" s="24"/>
      <c r="L84" s="42"/>
      <c r="M84" s="222"/>
      <c r="N84" s="226"/>
      <c r="O84" s="56"/>
    </row>
    <row r="85" spans="4:15" ht="12">
      <c r="D85" s="37"/>
      <c r="E85" s="47"/>
      <c r="H85" s="62"/>
      <c r="K85" s="24"/>
      <c r="L85" s="42"/>
      <c r="M85" s="222"/>
      <c r="N85" s="226"/>
      <c r="O85" s="56"/>
    </row>
    <row r="86" spans="4:15" ht="12">
      <c r="D86" s="37"/>
      <c r="E86" s="47"/>
      <c r="H86" s="62"/>
      <c r="K86" s="32"/>
      <c r="L86" s="54"/>
      <c r="M86" s="222"/>
      <c r="N86" s="380"/>
      <c r="O86" s="56"/>
    </row>
    <row r="87" spans="4:15" ht="12">
      <c r="D87" s="37"/>
      <c r="E87" s="47"/>
      <c r="H87" s="62"/>
      <c r="K87" s="32"/>
      <c r="L87" s="54"/>
      <c r="M87" s="222"/>
      <c r="N87" s="381"/>
      <c r="O87" s="56"/>
    </row>
    <row r="88" spans="4:15" ht="12">
      <c r="D88" s="37"/>
      <c r="E88" s="47"/>
      <c r="H88" s="62"/>
      <c r="K88" s="24"/>
      <c r="L88" s="42"/>
      <c r="M88" s="222"/>
      <c r="N88" s="382"/>
      <c r="O88" s="56"/>
    </row>
    <row r="89" spans="4:15" ht="12">
      <c r="D89" s="37"/>
      <c r="E89" s="47"/>
      <c r="H89" s="62"/>
      <c r="K89" s="24"/>
      <c r="L89" s="43"/>
      <c r="M89" s="222"/>
      <c r="N89" s="382"/>
      <c r="O89" s="56"/>
    </row>
    <row r="90" spans="4:15" ht="12">
      <c r="D90" s="37"/>
      <c r="E90" s="47"/>
      <c r="H90" s="62"/>
      <c r="K90" s="24"/>
      <c r="L90" s="43"/>
      <c r="M90" s="222"/>
      <c r="N90" s="382"/>
      <c r="O90" s="56"/>
    </row>
    <row r="91" spans="4:15" ht="12">
      <c r="D91" s="37"/>
      <c r="E91" s="47"/>
      <c r="H91" s="62"/>
      <c r="K91" s="24"/>
      <c r="L91" s="43"/>
      <c r="M91" s="222"/>
      <c r="N91" s="382"/>
      <c r="O91" s="56"/>
    </row>
    <row r="92" spans="4:15" ht="12">
      <c r="D92" s="59"/>
      <c r="G92" s="59"/>
      <c r="K92" s="24"/>
      <c r="L92" s="43"/>
      <c r="M92" s="222"/>
      <c r="N92" s="382"/>
      <c r="O92" s="56"/>
    </row>
    <row r="93" spans="4:15" ht="12">
      <c r="D93" s="59"/>
      <c r="G93" s="59"/>
      <c r="K93" s="24"/>
      <c r="L93" s="43"/>
      <c r="M93" s="222"/>
      <c r="N93" s="382"/>
      <c r="O93" s="56"/>
    </row>
    <row r="94" spans="4:15" ht="12">
      <c r="D94" s="59"/>
      <c r="G94" s="59"/>
      <c r="K94" s="24"/>
      <c r="L94" s="43"/>
      <c r="M94" s="222"/>
      <c r="N94" s="382"/>
      <c r="O94" s="56"/>
    </row>
    <row r="95" spans="4:15" ht="12">
      <c r="D95" s="59"/>
      <c r="G95" s="59"/>
      <c r="K95" s="24"/>
      <c r="L95" s="43"/>
      <c r="M95" s="222"/>
      <c r="N95" s="382"/>
      <c r="O95" s="56"/>
    </row>
    <row r="96" spans="4:15" ht="12">
      <c r="D96" s="59"/>
      <c r="G96" s="59"/>
      <c r="K96" s="24"/>
      <c r="L96" s="43"/>
      <c r="M96" s="222"/>
      <c r="N96" s="382"/>
      <c r="O96" s="56"/>
    </row>
    <row r="97" spans="4:15" ht="12">
      <c r="D97" s="59"/>
      <c r="G97" s="59"/>
      <c r="K97" s="24"/>
      <c r="L97" s="43"/>
      <c r="M97" s="222"/>
      <c r="N97" s="382"/>
      <c r="O97" s="56"/>
    </row>
    <row r="98" spans="4:15" ht="12">
      <c r="D98" s="59"/>
      <c r="G98" s="59"/>
      <c r="K98" s="24"/>
      <c r="L98" s="43"/>
      <c r="M98" s="222"/>
      <c r="N98" s="382"/>
      <c r="O98" s="56"/>
    </row>
    <row r="99" spans="4:15" ht="12">
      <c r="D99" s="59"/>
      <c r="G99" s="59"/>
      <c r="K99" s="24"/>
      <c r="L99" s="43"/>
      <c r="M99" s="222"/>
      <c r="N99" s="382"/>
      <c r="O99" s="56"/>
    </row>
    <row r="100" spans="4:15" ht="12">
      <c r="D100" s="59"/>
      <c r="G100" s="59"/>
      <c r="K100" s="24"/>
      <c r="L100" s="43"/>
      <c r="M100" s="222"/>
      <c r="N100" s="382"/>
      <c r="O100" s="56"/>
    </row>
    <row r="101" spans="4:15" ht="12">
      <c r="D101" s="59"/>
      <c r="G101" s="59"/>
      <c r="K101" s="24"/>
      <c r="L101" s="43"/>
      <c r="M101" s="222"/>
      <c r="N101" s="382"/>
      <c r="O101" s="56"/>
    </row>
    <row r="102" spans="4:15" ht="12">
      <c r="D102" s="59"/>
      <c r="G102" s="59"/>
      <c r="K102" s="24"/>
      <c r="L102" s="43"/>
      <c r="M102" s="222"/>
      <c r="N102" s="382"/>
      <c r="O102" s="56"/>
    </row>
    <row r="103" spans="4:15" ht="12">
      <c r="D103" s="59"/>
      <c r="G103" s="59"/>
      <c r="K103" s="24"/>
      <c r="L103" s="43"/>
      <c r="M103" s="222"/>
      <c r="N103" s="382"/>
      <c r="O103" s="56"/>
    </row>
    <row r="104" spans="4:15" ht="12">
      <c r="D104" s="59"/>
      <c r="G104" s="59"/>
      <c r="K104" s="24"/>
      <c r="L104" s="43"/>
      <c r="M104" s="222"/>
      <c r="N104" s="382"/>
      <c r="O104" s="56"/>
    </row>
    <row r="105" spans="4:15" ht="12">
      <c r="D105" s="59"/>
      <c r="G105" s="59"/>
      <c r="K105" s="24"/>
      <c r="L105" s="43"/>
      <c r="M105" s="222"/>
      <c r="N105" s="382"/>
      <c r="O105" s="56"/>
    </row>
    <row r="106" spans="4:15" ht="12">
      <c r="D106" s="59"/>
      <c r="G106" s="59"/>
      <c r="K106" s="24"/>
      <c r="L106" s="43"/>
      <c r="M106" s="222"/>
      <c r="N106" s="382"/>
      <c r="O106" s="56"/>
    </row>
    <row r="107" spans="4:15" ht="12">
      <c r="D107" s="59"/>
      <c r="G107" s="59"/>
      <c r="K107" s="24"/>
      <c r="L107" s="43"/>
      <c r="M107" s="222"/>
      <c r="N107" s="382"/>
      <c r="O107" s="56"/>
    </row>
    <row r="108" spans="4:15" ht="12">
      <c r="D108" s="59"/>
      <c r="G108" s="59"/>
      <c r="K108" s="32"/>
      <c r="L108" s="53"/>
      <c r="M108" s="222"/>
      <c r="N108" s="381"/>
      <c r="O108" s="56"/>
    </row>
    <row r="109" spans="4:15" ht="12">
      <c r="D109" s="59"/>
      <c r="G109" s="59"/>
      <c r="K109" s="32"/>
      <c r="L109" s="53"/>
      <c r="M109" s="222"/>
      <c r="N109" s="381"/>
      <c r="O109" s="56"/>
    </row>
    <row r="110" spans="4:15" ht="12">
      <c r="D110" s="59"/>
      <c r="G110" s="59"/>
      <c r="K110" s="32"/>
      <c r="L110" s="53"/>
      <c r="M110" s="222"/>
      <c r="N110" s="383"/>
      <c r="O110" s="56"/>
    </row>
    <row r="111" spans="4:14" ht="12">
      <c r="D111" s="59"/>
      <c r="G111" s="59"/>
      <c r="K111" s="24"/>
      <c r="L111" s="42"/>
      <c r="M111" s="222"/>
      <c r="N111" s="384"/>
    </row>
    <row r="112" spans="4:14" ht="12">
      <c r="D112" s="59"/>
      <c r="G112" s="59"/>
      <c r="K112" s="24"/>
      <c r="L112" s="42"/>
      <c r="M112" s="222"/>
      <c r="N112" s="384"/>
    </row>
    <row r="113" spans="4:14" ht="12">
      <c r="D113" s="59"/>
      <c r="G113" s="59"/>
      <c r="K113" s="24"/>
      <c r="L113" s="42"/>
      <c r="M113" s="222"/>
      <c r="N113" s="226"/>
    </row>
    <row r="114" spans="4:14" ht="12">
      <c r="D114" s="59"/>
      <c r="G114" s="59"/>
      <c r="K114" s="24"/>
      <c r="L114" s="42"/>
      <c r="M114" s="222"/>
      <c r="N114" s="226"/>
    </row>
    <row r="115" spans="4:14" ht="12">
      <c r="D115" s="59"/>
      <c r="G115" s="59"/>
      <c r="K115" s="24"/>
      <c r="L115" s="42"/>
      <c r="M115" s="222"/>
      <c r="N115" s="226"/>
    </row>
    <row r="116" spans="4:14" ht="12">
      <c r="D116" s="59"/>
      <c r="G116" s="59"/>
      <c r="K116" s="63"/>
      <c r="L116" s="42"/>
      <c r="M116" s="222"/>
      <c r="N116" s="226"/>
    </row>
    <row r="117" spans="4:14" ht="12">
      <c r="D117" s="59"/>
      <c r="G117" s="59"/>
      <c r="K117" s="24"/>
      <c r="L117" s="42"/>
      <c r="M117" s="222"/>
      <c r="N117" s="226"/>
    </row>
    <row r="118" spans="4:14" ht="12">
      <c r="D118" s="59"/>
      <c r="G118" s="59"/>
      <c r="K118" s="24"/>
      <c r="L118" s="42"/>
      <c r="M118" s="222"/>
      <c r="N118" s="226"/>
    </row>
    <row r="119" spans="4:14" ht="12">
      <c r="D119" s="59"/>
      <c r="G119" s="59"/>
      <c r="K119" s="24"/>
      <c r="L119" s="42"/>
      <c r="M119" s="222"/>
      <c r="N119" s="226"/>
    </row>
    <row r="120" spans="4:14" ht="12">
      <c r="D120" s="59"/>
      <c r="G120" s="59"/>
      <c r="K120" s="24"/>
      <c r="L120" s="42"/>
      <c r="M120" s="222"/>
      <c r="N120" s="226"/>
    </row>
    <row r="121" spans="4:14" ht="12">
      <c r="D121" s="59"/>
      <c r="G121" s="59"/>
      <c r="K121" s="24"/>
      <c r="L121" s="42"/>
      <c r="M121" s="222"/>
      <c r="N121" s="226"/>
    </row>
    <row r="122" spans="4:14" ht="12">
      <c r="D122" s="59"/>
      <c r="G122" s="59"/>
      <c r="K122" s="24"/>
      <c r="L122" s="42"/>
      <c r="M122" s="222"/>
      <c r="N122" s="226"/>
    </row>
    <row r="123" spans="11:14" ht="12">
      <c r="K123" s="24"/>
      <c r="L123" s="42"/>
      <c r="M123" s="222"/>
      <c r="N123" s="226"/>
    </row>
    <row r="124" spans="11:14" ht="12">
      <c r="K124" s="24"/>
      <c r="L124" s="42"/>
      <c r="M124" s="222"/>
      <c r="N124" s="226"/>
    </row>
    <row r="125" spans="11:14" ht="12">
      <c r="K125" s="24"/>
      <c r="L125" s="42"/>
      <c r="M125" s="222"/>
      <c r="N125" s="226"/>
    </row>
    <row r="126" spans="11:14" ht="12">
      <c r="K126" s="24"/>
      <c r="L126" s="42"/>
      <c r="M126" s="222"/>
      <c r="N126" s="226"/>
    </row>
    <row r="127" spans="11:14" ht="12">
      <c r="K127" s="24"/>
      <c r="L127" s="42"/>
      <c r="M127" s="222"/>
      <c r="N127" s="226"/>
    </row>
    <row r="128" ht="12">
      <c r="M128" s="222"/>
    </row>
    <row r="129" ht="12">
      <c r="M129" s="222"/>
    </row>
    <row r="130" ht="12">
      <c r="M130" s="222"/>
    </row>
    <row r="131" ht="12">
      <c r="M131" s="222"/>
    </row>
    <row r="132" ht="12">
      <c r="M132" s="222"/>
    </row>
    <row r="133" ht="12">
      <c r="M133" s="222"/>
    </row>
    <row r="134" ht="12">
      <c r="M134" s="222"/>
    </row>
    <row r="135" ht="12">
      <c r="M135" s="222"/>
    </row>
    <row r="136" ht="12">
      <c r="M136" s="222"/>
    </row>
    <row r="137" ht="12">
      <c r="M137" s="222"/>
    </row>
    <row r="138" ht="12">
      <c r="M138" s="222"/>
    </row>
    <row r="139" ht="12">
      <c r="M139" s="222"/>
    </row>
    <row r="140" ht="12">
      <c r="M140" s="222"/>
    </row>
    <row r="141" ht="12">
      <c r="M141" s="222"/>
    </row>
    <row r="142" ht="12">
      <c r="M142" s="222"/>
    </row>
    <row r="143" ht="12">
      <c r="M143" s="222"/>
    </row>
    <row r="144" ht="12">
      <c r="M144" s="222"/>
    </row>
    <row r="145" ht="12">
      <c r="M145" s="222"/>
    </row>
    <row r="146" ht="12">
      <c r="M146" s="222"/>
    </row>
    <row r="147" ht="12">
      <c r="M147" s="222"/>
    </row>
    <row r="148" ht="12">
      <c r="M148" s="222"/>
    </row>
    <row r="149" ht="12">
      <c r="M149" s="222"/>
    </row>
    <row r="150" ht="12">
      <c r="M150" s="222"/>
    </row>
    <row r="151" ht="12">
      <c r="M151" s="222"/>
    </row>
    <row r="152" ht="12">
      <c r="M152" s="222"/>
    </row>
    <row r="153" ht="12">
      <c r="M153" s="222"/>
    </row>
    <row r="154" ht="12">
      <c r="M154" s="222"/>
    </row>
    <row r="155" ht="12">
      <c r="M155" s="222"/>
    </row>
    <row r="156" ht="12">
      <c r="M156" s="222"/>
    </row>
    <row r="157" ht="12">
      <c r="M157" s="222"/>
    </row>
    <row r="158" ht="12">
      <c r="M158" s="222"/>
    </row>
    <row r="159" ht="12">
      <c r="M159" s="222"/>
    </row>
    <row r="160" ht="12">
      <c r="M160" s="222"/>
    </row>
    <row r="161" ht="12">
      <c r="M161" s="222"/>
    </row>
    <row r="162" ht="12">
      <c r="M162" s="222"/>
    </row>
    <row r="163" ht="12">
      <c r="M163" s="222"/>
    </row>
    <row r="164" ht="12">
      <c r="M164" s="222"/>
    </row>
    <row r="165" ht="12">
      <c r="M165" s="222"/>
    </row>
    <row r="166" ht="12">
      <c r="M166" s="222"/>
    </row>
    <row r="167" ht="12">
      <c r="M167" s="222"/>
    </row>
    <row r="168" ht="12">
      <c r="M168" s="222"/>
    </row>
    <row r="169" ht="12">
      <c r="M169" s="222"/>
    </row>
    <row r="170" ht="12">
      <c r="M170" s="222"/>
    </row>
    <row r="171" ht="12">
      <c r="M171" s="222"/>
    </row>
    <row r="172" ht="12">
      <c r="M172" s="222"/>
    </row>
    <row r="173" ht="12">
      <c r="M173" s="222"/>
    </row>
    <row r="174" ht="12">
      <c r="M174" s="222"/>
    </row>
    <row r="175" ht="12">
      <c r="M175" s="222"/>
    </row>
    <row r="176" ht="12">
      <c r="M176" s="222"/>
    </row>
    <row r="177" ht="12">
      <c r="M177" s="222"/>
    </row>
    <row r="178" ht="12">
      <c r="M178" s="222"/>
    </row>
    <row r="179" ht="12">
      <c r="M179" s="222"/>
    </row>
    <row r="180" ht="12">
      <c r="M180" s="222"/>
    </row>
    <row r="181" ht="12">
      <c r="M181" s="222"/>
    </row>
    <row r="182" ht="12">
      <c r="M182" s="222"/>
    </row>
    <row r="183" ht="12">
      <c r="M183" s="222"/>
    </row>
    <row r="184" ht="12">
      <c r="M184" s="222"/>
    </row>
    <row r="185" ht="12">
      <c r="M185" s="222"/>
    </row>
    <row r="186" ht="12">
      <c r="M186" s="222"/>
    </row>
    <row r="187" ht="12">
      <c r="M187" s="222"/>
    </row>
    <row r="188" ht="12">
      <c r="M188" s="222"/>
    </row>
    <row r="189" ht="12">
      <c r="M189" s="222"/>
    </row>
    <row r="190" ht="12">
      <c r="M190" s="222"/>
    </row>
    <row r="191" ht="12">
      <c r="M191" s="222"/>
    </row>
    <row r="192" ht="12">
      <c r="M192" s="222"/>
    </row>
    <row r="193" ht="12">
      <c r="M193" s="222"/>
    </row>
    <row r="194" ht="12">
      <c r="M194" s="222"/>
    </row>
    <row r="195" ht="12">
      <c r="M195" s="222"/>
    </row>
    <row r="196" ht="12">
      <c r="M196" s="222"/>
    </row>
    <row r="197" ht="12">
      <c r="M197" s="222"/>
    </row>
    <row r="198" ht="12">
      <c r="M198" s="222"/>
    </row>
    <row r="199" ht="12">
      <c r="M199" s="222"/>
    </row>
    <row r="200" ht="12">
      <c r="M200" s="222"/>
    </row>
    <row r="201" ht="12">
      <c r="M201" s="222"/>
    </row>
    <row r="202" ht="12">
      <c r="M202" s="222"/>
    </row>
    <row r="203" ht="12">
      <c r="M203" s="222"/>
    </row>
    <row r="204" ht="12">
      <c r="M204" s="222"/>
    </row>
    <row r="205" ht="12">
      <c r="M205" s="222"/>
    </row>
    <row r="206" ht="12">
      <c r="M206" s="222"/>
    </row>
    <row r="207" ht="12">
      <c r="M207" s="222"/>
    </row>
    <row r="208" ht="12">
      <c r="M208" s="222"/>
    </row>
    <row r="209" ht="12">
      <c r="M209" s="222"/>
    </row>
    <row r="210" ht="12">
      <c r="M210" s="222"/>
    </row>
    <row r="211" ht="12">
      <c r="M211" s="222"/>
    </row>
    <row r="212" ht="12">
      <c r="M212" s="222"/>
    </row>
    <row r="213" ht="12">
      <c r="M213" s="222"/>
    </row>
    <row r="214" ht="12">
      <c r="M214" s="222"/>
    </row>
    <row r="215" ht="12">
      <c r="M215" s="222"/>
    </row>
    <row r="216" ht="12">
      <c r="M216" s="222"/>
    </row>
    <row r="217" ht="12">
      <c r="M217" s="222"/>
    </row>
    <row r="218" ht="12">
      <c r="M218" s="222"/>
    </row>
    <row r="219" ht="12">
      <c r="M219" s="222"/>
    </row>
    <row r="220" ht="12">
      <c r="M220" s="222"/>
    </row>
    <row r="221" ht="12">
      <c r="M221" s="222"/>
    </row>
    <row r="222" ht="12">
      <c r="M222" s="222"/>
    </row>
    <row r="223" ht="12">
      <c r="M223" s="222"/>
    </row>
    <row r="224" ht="12">
      <c r="M224" s="222"/>
    </row>
    <row r="225" ht="12">
      <c r="M225" s="222"/>
    </row>
    <row r="226" ht="12">
      <c r="M226" s="222"/>
    </row>
    <row r="227" ht="12">
      <c r="M227" s="222"/>
    </row>
    <row r="228" ht="12">
      <c r="M228" s="222"/>
    </row>
    <row r="229" ht="12">
      <c r="M229" s="222"/>
    </row>
    <row r="230" ht="12">
      <c r="M230" s="222"/>
    </row>
    <row r="231" ht="12">
      <c r="M231" s="222"/>
    </row>
    <row r="232" ht="12">
      <c r="M232" s="222"/>
    </row>
    <row r="233" ht="12">
      <c r="M233" s="222"/>
    </row>
    <row r="234" ht="12">
      <c r="M234" s="222"/>
    </row>
    <row r="235" ht="12">
      <c r="M235" s="222"/>
    </row>
    <row r="236" ht="12">
      <c r="M236" s="222"/>
    </row>
    <row r="237" ht="12">
      <c r="M237" s="222"/>
    </row>
    <row r="238" ht="12">
      <c r="M238" s="222"/>
    </row>
    <row r="239" ht="12">
      <c r="M239" s="222"/>
    </row>
    <row r="240" ht="12">
      <c r="M240" s="222"/>
    </row>
    <row r="241" ht="12">
      <c r="M241" s="222"/>
    </row>
    <row r="242" ht="12">
      <c r="M242" s="222"/>
    </row>
    <row r="243" ht="12">
      <c r="M243" s="222"/>
    </row>
    <row r="244" ht="12">
      <c r="M244" s="222"/>
    </row>
    <row r="245" ht="12">
      <c r="M245" s="222"/>
    </row>
    <row r="246" ht="12">
      <c r="M246" s="222"/>
    </row>
    <row r="247" ht="12">
      <c r="M247" s="222"/>
    </row>
    <row r="248" ht="12">
      <c r="M248" s="222"/>
    </row>
    <row r="249" ht="12">
      <c r="M249" s="222"/>
    </row>
    <row r="250" ht="12">
      <c r="M250" s="222"/>
    </row>
    <row r="251" ht="12">
      <c r="M251" s="222"/>
    </row>
    <row r="252" ht="12">
      <c r="M252" s="222"/>
    </row>
    <row r="253" ht="12">
      <c r="M253" s="222"/>
    </row>
    <row r="254" ht="12">
      <c r="M254" s="222"/>
    </row>
    <row r="255" ht="12">
      <c r="M255" s="222"/>
    </row>
    <row r="256" ht="12">
      <c r="M256" s="222"/>
    </row>
    <row r="257" ht="12">
      <c r="M257" s="222"/>
    </row>
    <row r="258" ht="12">
      <c r="M258" s="222"/>
    </row>
    <row r="259" ht="12">
      <c r="M259" s="222"/>
    </row>
    <row r="260" ht="12">
      <c r="M260" s="222"/>
    </row>
    <row r="261" ht="12">
      <c r="M261" s="222"/>
    </row>
    <row r="262" ht="12">
      <c r="M262" s="222"/>
    </row>
    <row r="263" ht="12">
      <c r="M263" s="222"/>
    </row>
    <row r="264" ht="12">
      <c r="M264" s="222"/>
    </row>
    <row r="265" ht="12">
      <c r="M265" s="222"/>
    </row>
    <row r="266" ht="12">
      <c r="M266" s="222"/>
    </row>
    <row r="267" ht="12">
      <c r="M267" s="222"/>
    </row>
    <row r="268" ht="12">
      <c r="M268" s="222"/>
    </row>
    <row r="269" ht="12">
      <c r="M269" s="222"/>
    </row>
    <row r="270" ht="12">
      <c r="M270" s="222"/>
    </row>
    <row r="271" ht="12">
      <c r="M271" s="222"/>
    </row>
    <row r="272" ht="12">
      <c r="M272" s="222"/>
    </row>
    <row r="273" ht="12">
      <c r="M273" s="222"/>
    </row>
    <row r="274" ht="12">
      <c r="M274" s="222"/>
    </row>
    <row r="275" ht="12">
      <c r="M275" s="222"/>
    </row>
    <row r="276" ht="12">
      <c r="M276" s="222"/>
    </row>
    <row r="277" ht="12">
      <c r="M277" s="222"/>
    </row>
    <row r="278" ht="12">
      <c r="M278" s="222"/>
    </row>
    <row r="279" ht="12">
      <c r="M279" s="222"/>
    </row>
    <row r="280" ht="12">
      <c r="M280" s="222"/>
    </row>
    <row r="281" ht="12">
      <c r="M281" s="222"/>
    </row>
    <row r="282" ht="12">
      <c r="M282" s="222"/>
    </row>
    <row r="283" ht="12">
      <c r="M283" s="222"/>
    </row>
    <row r="284" ht="12">
      <c r="M284" s="222"/>
    </row>
    <row r="285" ht="12">
      <c r="M285" s="222"/>
    </row>
    <row r="286" ht="12">
      <c r="M286" s="222"/>
    </row>
    <row r="287" ht="12">
      <c r="M287" s="222"/>
    </row>
    <row r="288" ht="12">
      <c r="M288" s="222"/>
    </row>
    <row r="289" ht="12">
      <c r="M289" s="222"/>
    </row>
    <row r="290" ht="12">
      <c r="M290" s="222"/>
    </row>
    <row r="291" ht="12">
      <c r="M291" s="222"/>
    </row>
    <row r="292" ht="12">
      <c r="M292" s="222"/>
    </row>
    <row r="293" ht="12">
      <c r="M293" s="222"/>
    </row>
    <row r="294" ht="12">
      <c r="M294" s="222"/>
    </row>
    <row r="295" ht="12">
      <c r="M295" s="222"/>
    </row>
    <row r="296" ht="12">
      <c r="M296" s="222"/>
    </row>
    <row r="297" ht="12">
      <c r="M297" s="222"/>
    </row>
    <row r="298" ht="12">
      <c r="M298" s="222"/>
    </row>
    <row r="299" ht="12">
      <c r="M299" s="222"/>
    </row>
    <row r="300" ht="12">
      <c r="M300" s="222"/>
    </row>
    <row r="301" ht="12">
      <c r="M301" s="222"/>
    </row>
    <row r="302" ht="12">
      <c r="M302" s="222"/>
    </row>
    <row r="303" ht="12">
      <c r="M303" s="222"/>
    </row>
    <row r="304" ht="12">
      <c r="M304" s="222"/>
    </row>
    <row r="305" ht="12">
      <c r="M305" s="222"/>
    </row>
    <row r="306" ht="12">
      <c r="M306" s="222"/>
    </row>
    <row r="307" ht="12">
      <c r="M307" s="222"/>
    </row>
    <row r="308" ht="12">
      <c r="M308" s="222"/>
    </row>
    <row r="309" ht="12">
      <c r="M309" s="222"/>
    </row>
    <row r="310" ht="12">
      <c r="M310" s="222"/>
    </row>
    <row r="311" ht="12">
      <c r="M311" s="222"/>
    </row>
    <row r="312" ht="12">
      <c r="M312" s="222"/>
    </row>
    <row r="313" ht="12">
      <c r="M313" s="222"/>
    </row>
    <row r="314" ht="12">
      <c r="M314" s="222"/>
    </row>
    <row r="315" ht="12">
      <c r="M315" s="222"/>
    </row>
    <row r="316" ht="12">
      <c r="M316" s="222"/>
    </row>
    <row r="317" ht="12">
      <c r="M317" s="222"/>
    </row>
    <row r="318" ht="12">
      <c r="M318" s="222"/>
    </row>
    <row r="319" ht="12">
      <c r="M319" s="222"/>
    </row>
    <row r="320" ht="12">
      <c r="M320" s="222"/>
    </row>
    <row r="321" ht="12">
      <c r="M321" s="222"/>
    </row>
    <row r="322" ht="12">
      <c r="M322" s="222"/>
    </row>
    <row r="323" ht="12">
      <c r="M323" s="222"/>
    </row>
    <row r="324" ht="12">
      <c r="M324" s="222"/>
    </row>
    <row r="325" ht="12">
      <c r="M325" s="222"/>
    </row>
    <row r="326" ht="12">
      <c r="M326" s="222"/>
    </row>
    <row r="327" ht="12">
      <c r="M327" s="222"/>
    </row>
    <row r="328" ht="12">
      <c r="M328" s="222"/>
    </row>
    <row r="329" ht="12">
      <c r="M329" s="222"/>
    </row>
    <row r="330" ht="12">
      <c r="M330" s="222"/>
    </row>
    <row r="331" ht="12">
      <c r="M331" s="222"/>
    </row>
    <row r="332" ht="12">
      <c r="M332" s="222"/>
    </row>
    <row r="333" ht="12">
      <c r="M333" s="222"/>
    </row>
    <row r="334" ht="12">
      <c r="M334" s="222"/>
    </row>
    <row r="335" ht="12">
      <c r="M335" s="222"/>
    </row>
    <row r="336" ht="12">
      <c r="M336" s="222"/>
    </row>
    <row r="337" ht="12">
      <c r="M337" s="222"/>
    </row>
    <row r="338" ht="12">
      <c r="M338" s="222"/>
    </row>
    <row r="339" ht="12">
      <c r="M339" s="222"/>
    </row>
    <row r="340" ht="12">
      <c r="M340" s="222"/>
    </row>
    <row r="341" ht="12">
      <c r="M341" s="222"/>
    </row>
    <row r="342" ht="12">
      <c r="M342" s="222"/>
    </row>
    <row r="343" ht="12">
      <c r="M343" s="222"/>
    </row>
    <row r="344" ht="12">
      <c r="M344" s="222"/>
    </row>
    <row r="345" ht="12">
      <c r="M345" s="222"/>
    </row>
    <row r="346" ht="12">
      <c r="M346" s="222"/>
    </row>
    <row r="347" ht="12">
      <c r="M347" s="222"/>
    </row>
    <row r="348" ht="12">
      <c r="M348" s="222"/>
    </row>
    <row r="349" ht="12">
      <c r="M349" s="222"/>
    </row>
    <row r="350" ht="12">
      <c r="M350" s="222"/>
    </row>
    <row r="351" ht="12">
      <c r="M351" s="222"/>
    </row>
    <row r="352" ht="12">
      <c r="M352" s="222"/>
    </row>
    <row r="353" ht="12">
      <c r="M353" s="222"/>
    </row>
    <row r="354" ht="12">
      <c r="M354" s="222"/>
    </row>
    <row r="355" ht="12">
      <c r="M355" s="222"/>
    </row>
    <row r="356" ht="12">
      <c r="M356" s="222"/>
    </row>
    <row r="357" ht="12">
      <c r="M357" s="222"/>
    </row>
    <row r="358" ht="12">
      <c r="M358" s="222"/>
    </row>
    <row r="359" ht="12">
      <c r="M359" s="222"/>
    </row>
    <row r="360" ht="12">
      <c r="M360" s="222"/>
    </row>
    <row r="361" ht="12">
      <c r="M361" s="222"/>
    </row>
    <row r="362" ht="12">
      <c r="M362" s="222"/>
    </row>
    <row r="363" ht="12">
      <c r="M363" s="222"/>
    </row>
    <row r="364" ht="12">
      <c r="M364" s="222"/>
    </row>
    <row r="365" ht="12">
      <c r="M365" s="222"/>
    </row>
    <row r="366" ht="12">
      <c r="M366" s="222"/>
    </row>
    <row r="367" ht="12">
      <c r="M367" s="222"/>
    </row>
    <row r="368" ht="12">
      <c r="M368" s="222"/>
    </row>
    <row r="369" ht="12">
      <c r="M369" s="222"/>
    </row>
    <row r="370" ht="12">
      <c r="M370" s="222"/>
    </row>
    <row r="371" ht="12">
      <c r="M371" s="222"/>
    </row>
    <row r="372" ht="12">
      <c r="M372" s="222"/>
    </row>
    <row r="373" ht="12">
      <c r="M373" s="222"/>
    </row>
    <row r="374" ht="12">
      <c r="M374" s="222"/>
    </row>
    <row r="375" ht="12">
      <c r="M375" s="222"/>
    </row>
    <row r="376" ht="12">
      <c r="M376" s="222"/>
    </row>
    <row r="377" ht="12">
      <c r="M377" s="222"/>
    </row>
    <row r="378" ht="12">
      <c r="M378" s="222"/>
    </row>
    <row r="379" ht="12">
      <c r="M379" s="222"/>
    </row>
    <row r="380" ht="12">
      <c r="M380" s="222"/>
    </row>
    <row r="381" ht="12">
      <c r="M381" s="222"/>
    </row>
    <row r="382" ht="12">
      <c r="M382" s="222"/>
    </row>
    <row r="383" ht="12">
      <c r="M383" s="222"/>
    </row>
    <row r="384" ht="12">
      <c r="M384" s="222"/>
    </row>
    <row r="385" ht="12">
      <c r="M385" s="222"/>
    </row>
    <row r="386" ht="12">
      <c r="M386" s="222"/>
    </row>
    <row r="387" ht="12">
      <c r="M387" s="222"/>
    </row>
    <row r="388" ht="12">
      <c r="M388" s="222"/>
    </row>
    <row r="389" ht="12">
      <c r="M389" s="222"/>
    </row>
    <row r="390" ht="12">
      <c r="M390" s="222"/>
    </row>
    <row r="391" ht="12">
      <c r="M391" s="222"/>
    </row>
    <row r="392" ht="12">
      <c r="M392" s="222"/>
    </row>
    <row r="393" ht="12">
      <c r="M393" s="222"/>
    </row>
    <row r="394" ht="12">
      <c r="M394" s="222"/>
    </row>
    <row r="395" ht="12">
      <c r="M395" s="222"/>
    </row>
    <row r="396" ht="12">
      <c r="M396" s="222"/>
    </row>
    <row r="397" ht="12">
      <c r="M397" s="222"/>
    </row>
    <row r="398" ht="12">
      <c r="M398" s="222"/>
    </row>
    <row r="399" ht="12">
      <c r="M399" s="222"/>
    </row>
    <row r="400" ht="12">
      <c r="M400" s="222"/>
    </row>
    <row r="401" ht="12">
      <c r="M401" s="222"/>
    </row>
    <row r="402" ht="12">
      <c r="M402" s="222"/>
    </row>
    <row r="403" ht="12">
      <c r="M403" s="222"/>
    </row>
    <row r="404" ht="12">
      <c r="M404" s="222"/>
    </row>
    <row r="405" ht="12">
      <c r="M405" s="222"/>
    </row>
    <row r="406" ht="12">
      <c r="M406" s="222"/>
    </row>
    <row r="407" ht="12">
      <c r="M407" s="222"/>
    </row>
    <row r="408" ht="12">
      <c r="M408" s="222"/>
    </row>
    <row r="409" ht="12">
      <c r="M409" s="222"/>
    </row>
    <row r="410" ht="12">
      <c r="M410" s="222"/>
    </row>
    <row r="411" ht="12">
      <c r="M411" s="222"/>
    </row>
    <row r="412" ht="12">
      <c r="M412" s="222"/>
    </row>
    <row r="413" ht="12">
      <c r="M413" s="222"/>
    </row>
    <row r="414" ht="12">
      <c r="M414" s="222"/>
    </row>
    <row r="415" ht="12">
      <c r="M415" s="222"/>
    </row>
    <row r="416" ht="12">
      <c r="M416" s="222"/>
    </row>
    <row r="417" ht="12">
      <c r="M417" s="222"/>
    </row>
    <row r="418" ht="12">
      <c r="M418" s="222"/>
    </row>
    <row r="419" ht="12">
      <c r="M419" s="222"/>
    </row>
    <row r="420" ht="12">
      <c r="M420" s="222"/>
    </row>
    <row r="421" ht="12">
      <c r="M421" s="222"/>
    </row>
    <row r="422" ht="12">
      <c r="M422" s="222"/>
    </row>
    <row r="423" ht="12">
      <c r="M423" s="222"/>
    </row>
    <row r="424" ht="12">
      <c r="M424" s="222"/>
    </row>
    <row r="425" ht="12">
      <c r="M425" s="222"/>
    </row>
    <row r="426" ht="12">
      <c r="M426" s="222"/>
    </row>
    <row r="427" ht="12">
      <c r="M427" s="222"/>
    </row>
    <row r="428" ht="12">
      <c r="M428" s="222"/>
    </row>
    <row r="429" ht="12">
      <c r="M429" s="222"/>
    </row>
    <row r="430" ht="12">
      <c r="M430" s="222"/>
    </row>
    <row r="431" ht="12">
      <c r="M431" s="222"/>
    </row>
    <row r="432" ht="12">
      <c r="M432" s="222"/>
    </row>
    <row r="433" ht="12">
      <c r="M433" s="222"/>
    </row>
    <row r="434" ht="12">
      <c r="M434" s="222"/>
    </row>
    <row r="435" ht="12">
      <c r="M435" s="222"/>
    </row>
    <row r="436" ht="12">
      <c r="M436" s="222"/>
    </row>
    <row r="437" ht="12">
      <c r="M437" s="222"/>
    </row>
    <row r="438" ht="12">
      <c r="M438" s="222"/>
    </row>
    <row r="439" ht="12">
      <c r="M439" s="222"/>
    </row>
    <row r="440" ht="12">
      <c r="M440" s="222"/>
    </row>
    <row r="441" ht="12">
      <c r="M441" s="222"/>
    </row>
    <row r="442" ht="12">
      <c r="M442" s="222"/>
    </row>
    <row r="443" ht="12">
      <c r="M443" s="222"/>
    </row>
    <row r="444" ht="12">
      <c r="M444" s="222"/>
    </row>
    <row r="445" ht="12">
      <c r="M445" s="222"/>
    </row>
    <row r="446" ht="12">
      <c r="M446" s="222"/>
    </row>
    <row r="447" ht="12">
      <c r="M447" s="222"/>
    </row>
    <row r="448" ht="12">
      <c r="M448" s="222"/>
    </row>
    <row r="449" ht="12">
      <c r="M449" s="222"/>
    </row>
    <row r="450" ht="12">
      <c r="M450" s="222"/>
    </row>
    <row r="451" ht="12">
      <c r="M451" s="222"/>
    </row>
    <row r="452" ht="12">
      <c r="M452" s="222"/>
    </row>
    <row r="453" ht="12">
      <c r="M453" s="222"/>
    </row>
    <row r="454" ht="12">
      <c r="M454" s="222"/>
    </row>
    <row r="455" ht="12">
      <c r="M455" s="222"/>
    </row>
    <row r="456" ht="12">
      <c r="M456" s="222"/>
    </row>
    <row r="457" ht="12">
      <c r="M457" s="222"/>
    </row>
    <row r="458" ht="12">
      <c r="M458" s="222"/>
    </row>
    <row r="459" ht="12">
      <c r="M459" s="222"/>
    </row>
    <row r="460" ht="12">
      <c r="M460" s="222"/>
    </row>
    <row r="461" ht="12">
      <c r="M461" s="222"/>
    </row>
    <row r="462" ht="12">
      <c r="M462" s="222"/>
    </row>
    <row r="463" ht="12">
      <c r="M463" s="222"/>
    </row>
    <row r="464" ht="12">
      <c r="M464" s="222"/>
    </row>
    <row r="465" ht="12">
      <c r="M465" s="222"/>
    </row>
    <row r="466" ht="12">
      <c r="M466" s="222"/>
    </row>
    <row r="467" ht="12">
      <c r="M467" s="222"/>
    </row>
    <row r="468" ht="12">
      <c r="M468" s="222"/>
    </row>
    <row r="469" ht="12">
      <c r="M469" s="222"/>
    </row>
    <row r="470" ht="12">
      <c r="M470" s="222"/>
    </row>
    <row r="471" ht="12">
      <c r="M471" s="222"/>
    </row>
    <row r="472" ht="12">
      <c r="M472" s="222"/>
    </row>
    <row r="473" ht="12">
      <c r="M473" s="222"/>
    </row>
    <row r="474" ht="12">
      <c r="M474" s="222"/>
    </row>
    <row r="475" ht="12">
      <c r="M475" s="222"/>
    </row>
    <row r="476" ht="12">
      <c r="M476" s="222"/>
    </row>
    <row r="477" ht="12">
      <c r="M477" s="222"/>
    </row>
    <row r="478" ht="12">
      <c r="M478" s="222"/>
    </row>
    <row r="479" ht="12">
      <c r="M479" s="222"/>
    </row>
    <row r="480" ht="12">
      <c r="M480" s="222"/>
    </row>
    <row r="481" ht="12">
      <c r="M481" s="222"/>
    </row>
    <row r="482" ht="12">
      <c r="M482" s="222"/>
    </row>
    <row r="483" ht="12">
      <c r="M483" s="222"/>
    </row>
    <row r="484" ht="12">
      <c r="M484" s="222"/>
    </row>
    <row r="485" ht="12">
      <c r="M485" s="222"/>
    </row>
    <row r="486" ht="12">
      <c r="M486" s="222"/>
    </row>
    <row r="487" ht="12">
      <c r="M487" s="222"/>
    </row>
    <row r="488" ht="12">
      <c r="M488" s="222"/>
    </row>
    <row r="489" ht="12">
      <c r="M489" s="222"/>
    </row>
    <row r="490" ht="12">
      <c r="M490" s="222"/>
    </row>
    <row r="491" ht="12">
      <c r="M491" s="222"/>
    </row>
    <row r="492" ht="12">
      <c r="M492" s="222"/>
    </row>
    <row r="493" ht="12">
      <c r="M493" s="222"/>
    </row>
    <row r="494" ht="12">
      <c r="M494" s="222"/>
    </row>
    <row r="495" ht="12">
      <c r="M495" s="222"/>
    </row>
    <row r="496" ht="12">
      <c r="M496" s="222"/>
    </row>
    <row r="497" ht="12">
      <c r="M497" s="222"/>
    </row>
    <row r="498" ht="12">
      <c r="M498" s="222"/>
    </row>
    <row r="499" ht="12">
      <c r="M499" s="222"/>
    </row>
    <row r="500" ht="12">
      <c r="M500" s="222"/>
    </row>
    <row r="501" ht="12">
      <c r="M501" s="222"/>
    </row>
    <row r="502" ht="12">
      <c r="M502" s="222"/>
    </row>
    <row r="503" ht="12">
      <c r="M503" s="222"/>
    </row>
    <row r="504" ht="12">
      <c r="M504" s="222"/>
    </row>
    <row r="505" ht="12">
      <c r="M505" s="222"/>
    </row>
    <row r="506" ht="12">
      <c r="M506" s="222"/>
    </row>
    <row r="507" ht="12">
      <c r="M507" s="222"/>
    </row>
    <row r="508" ht="12">
      <c r="M508" s="222"/>
    </row>
    <row r="509" ht="12">
      <c r="M509" s="222"/>
    </row>
    <row r="510" ht="12">
      <c r="M510" s="222"/>
    </row>
    <row r="511" ht="12">
      <c r="M511" s="222"/>
    </row>
    <row r="512" ht="12">
      <c r="M512" s="222"/>
    </row>
    <row r="513" ht="12">
      <c r="M513" s="222"/>
    </row>
    <row r="514" ht="12">
      <c r="M514" s="222"/>
    </row>
    <row r="515" ht="12">
      <c r="M515" s="222"/>
    </row>
    <row r="516" ht="12">
      <c r="M516" s="222"/>
    </row>
    <row r="517" ht="12">
      <c r="M517" s="222"/>
    </row>
    <row r="518" ht="12">
      <c r="M518" s="222"/>
    </row>
    <row r="519" ht="12">
      <c r="M519" s="222"/>
    </row>
    <row r="520" ht="12">
      <c r="M520" s="222"/>
    </row>
    <row r="521" ht="12">
      <c r="M521" s="222"/>
    </row>
    <row r="522" ht="12">
      <c r="M522" s="222"/>
    </row>
    <row r="523" ht="12">
      <c r="M523" s="222"/>
    </row>
    <row r="524" ht="12">
      <c r="M524" s="222"/>
    </row>
    <row r="525" ht="12">
      <c r="M525" s="222"/>
    </row>
    <row r="526" ht="12">
      <c r="M526" s="222"/>
    </row>
    <row r="527" ht="12">
      <c r="M527" s="222"/>
    </row>
    <row r="528" ht="12">
      <c r="M528" s="222"/>
    </row>
    <row r="529" ht="12">
      <c r="M529" s="222"/>
    </row>
    <row r="530" ht="12">
      <c r="M530" s="222"/>
    </row>
    <row r="531" ht="12">
      <c r="M531" s="222"/>
    </row>
    <row r="532" ht="12">
      <c r="M532" s="222"/>
    </row>
    <row r="533" ht="12">
      <c r="M533" s="222"/>
    </row>
    <row r="534" ht="12">
      <c r="M534" s="222"/>
    </row>
    <row r="535" ht="12">
      <c r="M535" s="222"/>
    </row>
    <row r="536" ht="12">
      <c r="M536" s="222"/>
    </row>
    <row r="537" ht="12">
      <c r="M537" s="222"/>
    </row>
    <row r="538" ht="12">
      <c r="M538" s="222"/>
    </row>
    <row r="539" ht="12">
      <c r="M539" s="222"/>
    </row>
    <row r="540" ht="12">
      <c r="M540" s="222"/>
    </row>
    <row r="541" ht="12">
      <c r="M541" s="222"/>
    </row>
    <row r="542" ht="12">
      <c r="M542" s="222"/>
    </row>
    <row r="543" ht="12">
      <c r="M543" s="222"/>
    </row>
    <row r="544" ht="12">
      <c r="M544" s="222"/>
    </row>
    <row r="545" ht="12">
      <c r="M545" s="222"/>
    </row>
    <row r="546" ht="12">
      <c r="M546" s="222"/>
    </row>
    <row r="547" ht="12">
      <c r="M547" s="222"/>
    </row>
    <row r="548" ht="12">
      <c r="M548" s="222"/>
    </row>
    <row r="549" ht="12">
      <c r="M549" s="222"/>
    </row>
    <row r="550" ht="12">
      <c r="M550" s="222"/>
    </row>
    <row r="551" ht="12">
      <c r="M551" s="222"/>
    </row>
    <row r="552" ht="12">
      <c r="M552" s="222"/>
    </row>
  </sheetData>
  <printOptions/>
  <pageMargins left="0.5905511811023623" right="0.03937007874015748" top="0.1968503937007874" bottom="0.03937007874015748" header="0.57" footer="0.31496062992125984"/>
  <pageSetup fitToHeight="1" fitToWidth="1" orientation="portrait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8"/>
  <sheetViews>
    <sheetView showGridLines="0" workbookViewId="0" topLeftCell="A1">
      <selection activeCell="E80" sqref="E80"/>
    </sheetView>
  </sheetViews>
  <sheetFormatPr defaultColWidth="9.00390625" defaultRowHeight="12.75"/>
  <cols>
    <col min="1" max="1" width="43.625" style="3" customWidth="1"/>
    <col min="2" max="2" width="9.50390625" style="4" customWidth="1"/>
    <col min="3" max="3" width="9.625" style="4" customWidth="1"/>
    <col min="4" max="4" width="10.50390625" style="6" customWidth="1"/>
    <col min="5" max="5" width="9.50390625" style="4" customWidth="1"/>
    <col min="6" max="6" width="11.875" style="2" customWidth="1"/>
    <col min="7" max="7" width="9.875" style="4" customWidth="1"/>
    <col min="8" max="8" width="9.625" style="1" customWidth="1"/>
    <col min="9" max="9" width="9.00390625" style="3" customWidth="1"/>
    <col min="10" max="16384" width="9.375" style="3" customWidth="1"/>
  </cols>
  <sheetData>
    <row r="1" spans="1:9" ht="15">
      <c r="A1" s="7"/>
      <c r="B1" s="8"/>
      <c r="C1" s="9"/>
      <c r="D1" s="10"/>
      <c r="E1" s="11"/>
      <c r="F1" s="12"/>
      <c r="G1" s="18" t="s">
        <v>37</v>
      </c>
      <c r="H1" s="13"/>
      <c r="I1" s="5"/>
    </row>
    <row r="2" spans="1:8" ht="18">
      <c r="A2" s="14" t="s">
        <v>139</v>
      </c>
      <c r="B2" s="15"/>
      <c r="C2" s="10"/>
      <c r="D2" s="10"/>
      <c r="E2" s="16"/>
      <c r="F2" s="17"/>
      <c r="H2" s="19"/>
    </row>
    <row r="3" spans="1:8" ht="18">
      <c r="A3" s="14"/>
      <c r="B3" s="15"/>
      <c r="C3" s="10"/>
      <c r="D3" s="10"/>
      <c r="E3" s="16"/>
      <c r="F3" s="17"/>
      <c r="H3" s="19"/>
    </row>
    <row r="4" spans="1:8" ht="12.75">
      <c r="A4" s="20"/>
      <c r="B4" s="21"/>
      <c r="C4" s="22"/>
      <c r="D4" s="10"/>
      <c r="E4" s="16"/>
      <c r="F4" s="17"/>
      <c r="G4" s="16"/>
      <c r="H4" s="23"/>
    </row>
    <row r="5" spans="1:8" ht="17.25" customHeight="1">
      <c r="A5" s="101"/>
      <c r="B5" s="151" t="s">
        <v>39</v>
      </c>
      <c r="C5" s="151" t="s">
        <v>40</v>
      </c>
      <c r="D5" s="152" t="s">
        <v>83</v>
      </c>
      <c r="E5" s="153" t="s">
        <v>41</v>
      </c>
      <c r="F5" s="154" t="s">
        <v>42</v>
      </c>
      <c r="G5" s="153" t="s">
        <v>54</v>
      </c>
      <c r="H5" s="252" t="s">
        <v>65</v>
      </c>
    </row>
    <row r="6" spans="1:8" ht="12.75">
      <c r="A6" s="101"/>
      <c r="B6" s="155">
        <v>2006</v>
      </c>
      <c r="C6" s="155">
        <v>2006</v>
      </c>
      <c r="D6" s="155" t="s">
        <v>131</v>
      </c>
      <c r="E6" s="376" t="s">
        <v>142</v>
      </c>
      <c r="F6" s="156" t="s">
        <v>113</v>
      </c>
      <c r="G6" s="155"/>
      <c r="H6" s="253">
        <v>2005</v>
      </c>
    </row>
    <row r="7" spans="1:8" ht="12.75">
      <c r="A7" s="67" t="s">
        <v>38</v>
      </c>
      <c r="B7" s="29"/>
      <c r="C7" s="29"/>
      <c r="D7" s="29"/>
      <c r="E7" s="28"/>
      <c r="F7" s="27"/>
      <c r="G7" s="28"/>
      <c r="H7" s="29"/>
    </row>
    <row r="8" spans="1:8" ht="12.75">
      <c r="A8" s="67"/>
      <c r="B8" s="29"/>
      <c r="C8" s="29"/>
      <c r="D8" s="29"/>
      <c r="E8" s="28"/>
      <c r="F8" s="27"/>
      <c r="G8" s="28"/>
      <c r="H8" s="29"/>
    </row>
    <row r="9" spans="1:9" ht="12.75">
      <c r="A9" s="67" t="s">
        <v>79</v>
      </c>
      <c r="B9" s="103"/>
      <c r="C9" s="103"/>
      <c r="D9" s="103"/>
      <c r="E9" s="102"/>
      <c r="F9" s="104"/>
      <c r="G9" s="102"/>
      <c r="H9" s="121"/>
      <c r="I9" s="1"/>
    </row>
    <row r="10" spans="1:10" ht="12.75">
      <c r="A10" s="147" t="s">
        <v>80</v>
      </c>
      <c r="B10" s="130">
        <f>SUM('[2]Sammanfattning augusti'!$D$17)</f>
        <v>594</v>
      </c>
      <c r="C10" s="130">
        <v>815</v>
      </c>
      <c r="D10" s="130">
        <v>815</v>
      </c>
      <c r="E10" s="130">
        <f>SUM('[2]Sammanfattning augusti'!$F$17)</f>
        <v>895</v>
      </c>
      <c r="F10" s="148">
        <f>SUM(B10/C10)</f>
        <v>0.7288343558282209</v>
      </c>
      <c r="G10" s="149">
        <f>+C10-B10</f>
        <v>221</v>
      </c>
      <c r="H10" s="150">
        <v>602</v>
      </c>
      <c r="I10" s="1"/>
      <c r="J10" s="213"/>
    </row>
    <row r="11" spans="1:10" s="129" customFormat="1" ht="12.75">
      <c r="A11" s="131" t="s">
        <v>81</v>
      </c>
      <c r="B11" s="105">
        <f>SUM('[2]Sammanfattning augusti'!$D$28)</f>
        <v>2</v>
      </c>
      <c r="C11" s="105">
        <v>3</v>
      </c>
      <c r="D11" s="105">
        <v>3</v>
      </c>
      <c r="E11" s="105">
        <f>SUM('[2]Sammanfattning augusti'!$F$28)</f>
        <v>3</v>
      </c>
      <c r="F11" s="132">
        <f aca="true" t="shared" si="0" ref="F11:F74">SUM(B11/C11)</f>
        <v>0.6666666666666666</v>
      </c>
      <c r="G11" s="108">
        <f aca="true" t="shared" si="1" ref="G11:G77">+C11-B11</f>
        <v>1</v>
      </c>
      <c r="H11" s="121">
        <v>3</v>
      </c>
      <c r="I11" s="1"/>
      <c r="J11" s="213"/>
    </row>
    <row r="12" spans="1:10" ht="12.75">
      <c r="A12" s="147" t="s">
        <v>27</v>
      </c>
      <c r="B12" s="130">
        <f>SUM('[2]Sammanfattning augusti'!$D$30)</f>
        <v>246</v>
      </c>
      <c r="C12" s="130">
        <v>340</v>
      </c>
      <c r="D12" s="130">
        <v>340</v>
      </c>
      <c r="E12" s="130">
        <f>SUM('[2]Sammanfattning augusti'!$F$30)</f>
        <v>335</v>
      </c>
      <c r="F12" s="148">
        <f t="shared" si="0"/>
        <v>0.7235294117647059</v>
      </c>
      <c r="G12" s="149">
        <f t="shared" si="1"/>
        <v>94</v>
      </c>
      <c r="H12" s="150">
        <v>268</v>
      </c>
      <c r="I12" s="1"/>
      <c r="J12" s="213"/>
    </row>
    <row r="13" spans="1:10" s="129" customFormat="1" ht="12.75">
      <c r="A13" s="131" t="s">
        <v>82</v>
      </c>
      <c r="B13" s="134">
        <f>SUM('[2]Sammanfattning augusti'!$D$21)</f>
        <v>243</v>
      </c>
      <c r="C13" s="134">
        <v>290</v>
      </c>
      <c r="D13" s="134">
        <v>290</v>
      </c>
      <c r="E13" s="134">
        <f>SUM('[2]Sammanfattning augusti'!$F$21)</f>
        <v>273</v>
      </c>
      <c r="F13" s="132">
        <f t="shared" si="0"/>
        <v>0.8379310344827586</v>
      </c>
      <c r="G13" s="167">
        <f t="shared" si="1"/>
        <v>47</v>
      </c>
      <c r="H13" s="121">
        <v>258</v>
      </c>
      <c r="I13" s="1"/>
      <c r="J13" s="213"/>
    </row>
    <row r="14" spans="1:10" s="204" customFormat="1" ht="12.75">
      <c r="A14" s="157" t="s">
        <v>23</v>
      </c>
      <c r="B14" s="106">
        <f>SUM(B10:B13)</f>
        <v>1085</v>
      </c>
      <c r="C14" s="106">
        <f>SUM(C10:C13)</f>
        <v>1448</v>
      </c>
      <c r="D14" s="106">
        <f>SUM(D10:D13)</f>
        <v>1448</v>
      </c>
      <c r="E14" s="106">
        <f>SUM(E10:E13)</f>
        <v>1506</v>
      </c>
      <c r="F14" s="249">
        <f t="shared" si="0"/>
        <v>0.7493093922651933</v>
      </c>
      <c r="G14" s="106">
        <f t="shared" si="1"/>
        <v>363</v>
      </c>
      <c r="H14" s="106">
        <f>SUM(H10:H13)</f>
        <v>1131</v>
      </c>
      <c r="I14" s="1"/>
      <c r="J14" s="213"/>
    </row>
    <row r="15" spans="1:10" ht="12.75">
      <c r="A15" s="159"/>
      <c r="B15" s="139"/>
      <c r="C15" s="160"/>
      <c r="D15" s="107"/>
      <c r="E15" s="139"/>
      <c r="F15" s="132"/>
      <c r="G15" s="108"/>
      <c r="H15" s="121"/>
      <c r="I15" s="1"/>
      <c r="J15" s="213"/>
    </row>
    <row r="16" spans="1:10" ht="12.75">
      <c r="A16" s="161" t="s">
        <v>84</v>
      </c>
      <c r="B16" s="139"/>
      <c r="C16" s="160"/>
      <c r="D16" s="107"/>
      <c r="E16" s="139"/>
      <c r="F16" s="132"/>
      <c r="G16" s="108"/>
      <c r="H16" s="121"/>
      <c r="I16" s="1"/>
      <c r="J16" s="213"/>
    </row>
    <row r="17" spans="1:10" s="129" customFormat="1" ht="12.75">
      <c r="A17" s="147" t="s">
        <v>85</v>
      </c>
      <c r="B17" s="130">
        <f>SUM('[2]Sammanfattning augusti'!$D$19)</f>
        <v>468</v>
      </c>
      <c r="C17" s="130">
        <v>477</v>
      </c>
      <c r="D17" s="130">
        <v>477</v>
      </c>
      <c r="E17" s="130">
        <f>SUM('[2]Sammanfattning augusti'!$F$19)</f>
        <v>485</v>
      </c>
      <c r="F17" s="148">
        <f t="shared" si="0"/>
        <v>0.9811320754716981</v>
      </c>
      <c r="G17" s="149">
        <f t="shared" si="1"/>
        <v>9</v>
      </c>
      <c r="H17" s="150">
        <v>442</v>
      </c>
      <c r="I17" s="1"/>
      <c r="J17" s="213"/>
    </row>
    <row r="18" spans="1:10" s="129" customFormat="1" ht="12.75">
      <c r="A18" s="131" t="s">
        <v>86</v>
      </c>
      <c r="B18" s="105">
        <f>SUM('[2]Sammanfattning augusti'!$D$31)</f>
        <v>111</v>
      </c>
      <c r="C18" s="105">
        <v>198</v>
      </c>
      <c r="D18" s="105">
        <v>198</v>
      </c>
      <c r="E18" s="105">
        <f>SUM('[2]Sammanfattning augusti'!$F$31)</f>
        <v>183</v>
      </c>
      <c r="F18" s="132">
        <f t="shared" si="0"/>
        <v>0.5606060606060606</v>
      </c>
      <c r="G18" s="245">
        <f t="shared" si="1"/>
        <v>87</v>
      </c>
      <c r="H18" s="121">
        <v>163</v>
      </c>
      <c r="I18" s="1"/>
      <c r="J18" s="244"/>
    </row>
    <row r="19" spans="1:10" ht="12.75">
      <c r="A19" s="147" t="s">
        <v>87</v>
      </c>
      <c r="B19" s="130">
        <f>SUM('[2]Sammanfattning augusti'!$D$32)</f>
        <v>7</v>
      </c>
      <c r="C19" s="130">
        <v>16</v>
      </c>
      <c r="D19" s="130">
        <v>16</v>
      </c>
      <c r="E19" s="130">
        <f>SUM('[2]Sammanfattning augusti'!$F$32)</f>
        <v>19</v>
      </c>
      <c r="F19" s="148">
        <f t="shared" si="0"/>
        <v>0.4375</v>
      </c>
      <c r="G19" s="149">
        <f t="shared" si="1"/>
        <v>9</v>
      </c>
      <c r="H19" s="150">
        <v>7</v>
      </c>
      <c r="I19" s="1"/>
      <c r="J19" s="213"/>
    </row>
    <row r="20" spans="1:10" s="129" customFormat="1" ht="12.75">
      <c r="A20" s="131" t="s">
        <v>26</v>
      </c>
      <c r="B20" s="105">
        <f>SUM('[2]Sammanfattning augusti'!$D$33)</f>
        <v>776</v>
      </c>
      <c r="C20" s="105">
        <v>1647</v>
      </c>
      <c r="D20" s="105">
        <v>1647</v>
      </c>
      <c r="E20" s="105">
        <f>SUM('[2]Sammanfattning augusti'!$F$33)</f>
        <v>1687</v>
      </c>
      <c r="F20" s="132">
        <f t="shared" si="0"/>
        <v>0.4711596842744384</v>
      </c>
      <c r="G20" s="108">
        <f t="shared" si="1"/>
        <v>871</v>
      </c>
      <c r="H20" s="121">
        <v>1313</v>
      </c>
      <c r="I20" s="1"/>
      <c r="J20" s="213"/>
    </row>
    <row r="21" spans="1:10" ht="12.75">
      <c r="A21" s="147" t="s">
        <v>88</v>
      </c>
      <c r="B21" s="130">
        <f>SUM('[2]Sammanfattning augusti'!$D$34)</f>
        <v>229</v>
      </c>
      <c r="C21" s="130">
        <v>200</v>
      </c>
      <c r="D21" s="130">
        <v>200</v>
      </c>
      <c r="E21" s="130">
        <f>SUM('[2]Sammanfattning augusti'!$F$34)</f>
        <v>325</v>
      </c>
      <c r="F21" s="148">
        <f t="shared" si="0"/>
        <v>1.145</v>
      </c>
      <c r="G21" s="149">
        <f t="shared" si="1"/>
        <v>-29</v>
      </c>
      <c r="H21" s="150">
        <v>288</v>
      </c>
      <c r="I21" s="1"/>
      <c r="J21" s="213"/>
    </row>
    <row r="22" spans="1:10" s="129" customFormat="1" ht="12.75">
      <c r="A22" s="131" t="s">
        <v>89</v>
      </c>
      <c r="B22" s="105">
        <v>0</v>
      </c>
      <c r="C22" s="105">
        <v>0</v>
      </c>
      <c r="D22" s="105">
        <v>0</v>
      </c>
      <c r="E22" s="105">
        <v>0</v>
      </c>
      <c r="F22" s="132"/>
      <c r="G22" s="108">
        <f t="shared" si="1"/>
        <v>0</v>
      </c>
      <c r="H22" s="121">
        <v>0</v>
      </c>
      <c r="I22" s="1"/>
      <c r="J22" s="213"/>
    </row>
    <row r="23" spans="1:11" ht="12.75">
      <c r="A23" s="147" t="s">
        <v>121</v>
      </c>
      <c r="B23" s="130">
        <f>SUM('[2]Sammanfattning augusti'!$D$47)</f>
        <v>1540</v>
      </c>
      <c r="C23" s="130">
        <v>1500</v>
      </c>
      <c r="D23" s="130">
        <v>1500</v>
      </c>
      <c r="E23" s="130">
        <f>SUM('[2]Sammanfattning augusti'!$F$47)</f>
        <v>2260</v>
      </c>
      <c r="F23" s="148">
        <f t="shared" si="0"/>
        <v>1.0266666666666666</v>
      </c>
      <c r="G23" s="149">
        <f t="shared" si="1"/>
        <v>-40</v>
      </c>
      <c r="H23" s="150">
        <v>767</v>
      </c>
      <c r="I23" s="1"/>
      <c r="J23" s="213"/>
      <c r="K23" s="129"/>
    </row>
    <row r="24" spans="1:10" s="204" customFormat="1" ht="12.75">
      <c r="A24" s="157" t="s">
        <v>23</v>
      </c>
      <c r="B24" s="106">
        <f>SUM(B17:B23)</f>
        <v>3131</v>
      </c>
      <c r="C24" s="106">
        <f>SUM(C17:C23)</f>
        <v>4038</v>
      </c>
      <c r="D24" s="106">
        <f>SUM(D17:D23)</f>
        <v>4038</v>
      </c>
      <c r="E24" s="106">
        <f>SUM(E17:E23)</f>
        <v>4959</v>
      </c>
      <c r="F24" s="249">
        <f t="shared" si="0"/>
        <v>0.7753838533927687</v>
      </c>
      <c r="G24" s="106">
        <f t="shared" si="1"/>
        <v>907</v>
      </c>
      <c r="H24" s="106">
        <f>SUM(H17:H23)</f>
        <v>2980</v>
      </c>
      <c r="I24" s="1"/>
      <c r="J24" s="213"/>
    </row>
    <row r="25" spans="1:11" ht="12.75">
      <c r="A25" s="131"/>
      <c r="B25" s="140"/>
      <c r="C25" s="108"/>
      <c r="D25" s="108"/>
      <c r="E25" s="140"/>
      <c r="F25" s="132"/>
      <c r="G25" s="108"/>
      <c r="H25" s="121"/>
      <c r="I25" s="1"/>
      <c r="J25" s="213"/>
      <c r="K25" s="129"/>
    </row>
    <row r="26" spans="1:14" ht="12.75">
      <c r="A26" s="161" t="s">
        <v>90</v>
      </c>
      <c r="B26" s="139"/>
      <c r="C26" s="107"/>
      <c r="D26" s="107"/>
      <c r="E26" s="139"/>
      <c r="F26" s="132"/>
      <c r="G26" s="108"/>
      <c r="H26" s="121"/>
      <c r="I26" s="1"/>
      <c r="J26" s="213"/>
      <c r="N26" s="129"/>
    </row>
    <row r="27" spans="1:10" ht="12.75">
      <c r="A27" s="179" t="s">
        <v>91</v>
      </c>
      <c r="B27" s="180">
        <f>SUM('[2]Sammanfattning augusti'!$D$20)</f>
        <v>35</v>
      </c>
      <c r="C27" s="181">
        <v>85</v>
      </c>
      <c r="D27" s="181">
        <v>85</v>
      </c>
      <c r="E27" s="180">
        <f>SUM('[2]Sammanfattning augusti'!$F$20)</f>
        <v>85</v>
      </c>
      <c r="F27" s="148">
        <f t="shared" si="0"/>
        <v>0.4117647058823529</v>
      </c>
      <c r="G27" s="149">
        <f t="shared" si="1"/>
        <v>50</v>
      </c>
      <c r="H27" s="150">
        <v>82</v>
      </c>
      <c r="I27" s="1"/>
      <c r="J27" s="213"/>
    </row>
    <row r="28" spans="1:10" s="129" customFormat="1" ht="12.75">
      <c r="A28" s="162" t="s">
        <v>92</v>
      </c>
      <c r="B28" s="141">
        <f>SUM('[2]Sammanfattning augusti'!$D$22)</f>
        <v>26</v>
      </c>
      <c r="C28" s="107">
        <v>14</v>
      </c>
      <c r="D28" s="107">
        <v>14</v>
      </c>
      <c r="E28" s="141">
        <f>SUM('[2]Sammanfattning augusti'!$F$22)</f>
        <v>30</v>
      </c>
      <c r="F28" s="132">
        <f t="shared" si="0"/>
        <v>1.8571428571428572</v>
      </c>
      <c r="G28" s="108">
        <f t="shared" si="1"/>
        <v>-12</v>
      </c>
      <c r="H28" s="121">
        <v>34</v>
      </c>
      <c r="I28" s="1"/>
      <c r="J28" s="213"/>
    </row>
    <row r="29" spans="1:10" ht="12.75">
      <c r="A29" s="179" t="s">
        <v>93</v>
      </c>
      <c r="B29" s="180">
        <f>SUM('[2]Sammanfattning augusti'!$D$23)</f>
        <v>239</v>
      </c>
      <c r="C29" s="181">
        <v>238</v>
      </c>
      <c r="D29" s="181">
        <v>238</v>
      </c>
      <c r="E29" s="180">
        <f>SUM('[2]Sammanfattning augusti'!$F$23)</f>
        <v>283</v>
      </c>
      <c r="F29" s="148">
        <f t="shared" si="0"/>
        <v>1.004201680672269</v>
      </c>
      <c r="G29" s="149">
        <f t="shared" si="1"/>
        <v>-1</v>
      </c>
      <c r="H29" s="150">
        <v>627</v>
      </c>
      <c r="I29" s="1"/>
      <c r="J29" s="213"/>
    </row>
    <row r="30" spans="1:10" s="129" customFormat="1" ht="12.75">
      <c r="A30" s="162" t="s">
        <v>94</v>
      </c>
      <c r="B30" s="141">
        <f>SUM('[2]Sammanfattning augusti'!$D$24)</f>
        <v>69</v>
      </c>
      <c r="C30" s="107">
        <v>155</v>
      </c>
      <c r="D30" s="107">
        <v>155</v>
      </c>
      <c r="E30" s="141">
        <f>SUM('[2]Sammanfattning augusti'!$F$24)</f>
        <v>125</v>
      </c>
      <c r="F30" s="132">
        <f t="shared" si="0"/>
        <v>0.44516129032258067</v>
      </c>
      <c r="G30" s="108">
        <f t="shared" si="1"/>
        <v>86</v>
      </c>
      <c r="H30" s="121">
        <v>93</v>
      </c>
      <c r="I30" s="1"/>
      <c r="J30" s="213"/>
    </row>
    <row r="31" spans="1:10" ht="12.75">
      <c r="A31" s="179" t="s">
        <v>95</v>
      </c>
      <c r="B31" s="180">
        <f>SUM('[2]Sammanfattning augusti'!$D$25)</f>
        <v>156</v>
      </c>
      <c r="C31" s="181">
        <v>466</v>
      </c>
      <c r="D31" s="181">
        <v>466</v>
      </c>
      <c r="E31" s="180">
        <f>SUM('[2]Sammanfattning augusti'!$F$25)</f>
        <v>562</v>
      </c>
      <c r="F31" s="148">
        <f t="shared" si="0"/>
        <v>0.33476394849785407</v>
      </c>
      <c r="G31" s="149">
        <f t="shared" si="1"/>
        <v>310</v>
      </c>
      <c r="H31" s="150">
        <v>139</v>
      </c>
      <c r="I31" s="1"/>
      <c r="J31" s="213"/>
    </row>
    <row r="32" spans="1:10" s="129" customFormat="1" ht="12.75">
      <c r="A32" s="131" t="s">
        <v>63</v>
      </c>
      <c r="B32" s="105">
        <f>SUM('[2]Sammanfattning augusti'!$D$18)</f>
        <v>126</v>
      </c>
      <c r="C32" s="105">
        <v>200</v>
      </c>
      <c r="D32" s="105">
        <v>200</v>
      </c>
      <c r="E32" s="105">
        <f>SUM('[2]Sammanfattning augusti'!$F$18)</f>
        <v>221</v>
      </c>
      <c r="F32" s="132">
        <f t="shared" si="0"/>
        <v>0.63</v>
      </c>
      <c r="G32" s="108">
        <f t="shared" si="1"/>
        <v>74</v>
      </c>
      <c r="H32" s="121">
        <v>26</v>
      </c>
      <c r="I32" s="1"/>
      <c r="J32" s="213"/>
    </row>
    <row r="33" spans="1:10" ht="12.75">
      <c r="A33" s="147" t="s">
        <v>132</v>
      </c>
      <c r="B33" s="130">
        <f>SUM('[2]Sammanfattning augusti'!$D$27)</f>
        <v>81</v>
      </c>
      <c r="C33" s="130">
        <v>320</v>
      </c>
      <c r="D33" s="130">
        <v>320</v>
      </c>
      <c r="E33" s="130">
        <f>SUM('[2]Sammanfattning augusti'!$F$27)</f>
        <v>320</v>
      </c>
      <c r="F33" s="148">
        <f t="shared" si="0"/>
        <v>0.253125</v>
      </c>
      <c r="G33" s="149">
        <f t="shared" si="1"/>
        <v>239</v>
      </c>
      <c r="H33" s="150">
        <v>0</v>
      </c>
      <c r="I33" s="1"/>
      <c r="J33" s="213"/>
    </row>
    <row r="34" spans="1:11" s="204" customFormat="1" ht="12.75">
      <c r="A34" s="157" t="s">
        <v>23</v>
      </c>
      <c r="B34" s="106">
        <f>SUM(B27:B33)</f>
        <v>732</v>
      </c>
      <c r="C34" s="106">
        <f>SUM(C27:C33)</f>
        <v>1478</v>
      </c>
      <c r="D34" s="106">
        <f>SUM(D27:D33)</f>
        <v>1478</v>
      </c>
      <c r="E34" s="106">
        <f>SUM(E27:E33)</f>
        <v>1626</v>
      </c>
      <c r="F34" s="249">
        <f t="shared" si="0"/>
        <v>0.4952638700947226</v>
      </c>
      <c r="G34" s="106">
        <f t="shared" si="1"/>
        <v>746</v>
      </c>
      <c r="H34" s="106">
        <f>SUM(H27:H33)</f>
        <v>1001</v>
      </c>
      <c r="I34" s="1"/>
      <c r="J34" s="213"/>
      <c r="K34" s="205"/>
    </row>
    <row r="35" spans="1:10" ht="12.75">
      <c r="A35" s="162"/>
      <c r="B35" s="139"/>
      <c r="C35" s="107"/>
      <c r="D35" s="107"/>
      <c r="E35" s="139"/>
      <c r="F35" s="132"/>
      <c r="G35" s="108"/>
      <c r="H35" s="121"/>
      <c r="I35" s="1"/>
      <c r="J35" s="213"/>
    </row>
    <row r="36" spans="1:10" ht="12.75">
      <c r="A36" s="161" t="s">
        <v>43</v>
      </c>
      <c r="B36" s="139"/>
      <c r="C36" s="107"/>
      <c r="D36" s="107"/>
      <c r="E36" s="139"/>
      <c r="F36" s="132"/>
      <c r="G36" s="108"/>
      <c r="H36" s="121"/>
      <c r="I36" s="1"/>
      <c r="J36" s="213"/>
    </row>
    <row r="37" spans="1:10" ht="12.75">
      <c r="A37" s="147" t="s">
        <v>58</v>
      </c>
      <c r="B37" s="130">
        <f>SUM('[2]Sammanfattning augusti'!$D$41)</f>
        <v>129</v>
      </c>
      <c r="C37" s="130">
        <v>200</v>
      </c>
      <c r="D37" s="130">
        <v>200</v>
      </c>
      <c r="E37" s="130">
        <f>SUM('[2]Sammanfattning augusti'!$F$41)</f>
        <v>133</v>
      </c>
      <c r="F37" s="148">
        <f t="shared" si="0"/>
        <v>0.645</v>
      </c>
      <c r="G37" s="149">
        <f t="shared" si="1"/>
        <v>71</v>
      </c>
      <c r="H37" s="150">
        <v>123</v>
      </c>
      <c r="I37" s="1"/>
      <c r="J37" s="213"/>
    </row>
    <row r="38" spans="1:10" s="129" customFormat="1" ht="12.75">
      <c r="A38" s="131" t="s">
        <v>61</v>
      </c>
      <c r="B38" s="105">
        <f>SUM('[2]Sammanfattning augusti'!$D$46)</f>
        <v>0</v>
      </c>
      <c r="C38" s="105">
        <v>5</v>
      </c>
      <c r="D38" s="105">
        <v>5</v>
      </c>
      <c r="E38" s="105">
        <f>SUM('[2]Sammanfattning augusti'!$F$46)</f>
        <v>5</v>
      </c>
      <c r="F38" s="132">
        <f t="shared" si="0"/>
        <v>0</v>
      </c>
      <c r="G38" s="108">
        <f t="shared" si="1"/>
        <v>5</v>
      </c>
      <c r="H38" s="121">
        <v>5</v>
      </c>
      <c r="I38" s="1"/>
      <c r="J38" s="213"/>
    </row>
    <row r="39" spans="1:10" ht="12.75">
      <c r="A39" s="147" t="s">
        <v>96</v>
      </c>
      <c r="B39" s="130">
        <f>SUM('[2]Sammanfattning augusti'!$D$29)</f>
        <v>21</v>
      </c>
      <c r="C39" s="130">
        <v>25</v>
      </c>
      <c r="D39" s="130">
        <v>25</v>
      </c>
      <c r="E39" s="130">
        <f>SUM('[2]Sammanfattning augusti'!$F$29)</f>
        <v>25</v>
      </c>
      <c r="F39" s="148">
        <f t="shared" si="0"/>
        <v>0.84</v>
      </c>
      <c r="G39" s="149">
        <f t="shared" si="1"/>
        <v>4</v>
      </c>
      <c r="H39" s="150">
        <v>55</v>
      </c>
      <c r="I39" s="1"/>
      <c r="J39" s="213"/>
    </row>
    <row r="40" spans="1:10" s="129" customFormat="1" ht="12.75">
      <c r="A40" s="131" t="s">
        <v>64</v>
      </c>
      <c r="B40" s="105">
        <f>SUM('[2]Sammanfattning augusti'!$D$43)</f>
        <v>0</v>
      </c>
      <c r="C40" s="105"/>
      <c r="D40" s="105"/>
      <c r="E40" s="105">
        <f>SUM('[2]Sammanfattning augusti'!$F$43)</f>
        <v>0</v>
      </c>
      <c r="F40" s="132"/>
      <c r="G40" s="108">
        <f t="shared" si="1"/>
        <v>0</v>
      </c>
      <c r="H40" s="121">
        <v>292</v>
      </c>
      <c r="I40" s="1"/>
      <c r="J40" s="213"/>
    </row>
    <row r="41" spans="1:10" ht="12.75">
      <c r="A41" s="147" t="s">
        <v>59</v>
      </c>
      <c r="B41" s="130">
        <f>SUM('[2]Sammanfattning augusti'!$D$42)</f>
        <v>178</v>
      </c>
      <c r="C41" s="130">
        <v>280</v>
      </c>
      <c r="D41" s="130">
        <v>280</v>
      </c>
      <c r="E41" s="130">
        <f>SUM('[2]Sammanfattning augusti'!$F$42)</f>
        <v>295</v>
      </c>
      <c r="F41" s="148">
        <f t="shared" si="0"/>
        <v>0.6357142857142857</v>
      </c>
      <c r="G41" s="149">
        <f t="shared" si="1"/>
        <v>102</v>
      </c>
      <c r="H41" s="150">
        <v>276</v>
      </c>
      <c r="I41" s="1"/>
      <c r="J41" s="213"/>
    </row>
    <row r="42" spans="1:10" s="129" customFormat="1" ht="12.75">
      <c r="A42" s="131" t="s">
        <v>60</v>
      </c>
      <c r="B42" s="105">
        <f>SUM('[2]Sammanfattning augusti'!$D$44)</f>
        <v>19</v>
      </c>
      <c r="C42" s="105">
        <v>40</v>
      </c>
      <c r="D42" s="105">
        <v>40</v>
      </c>
      <c r="E42" s="105">
        <f>SUM('[2]Sammanfattning augusti'!$F$44)</f>
        <v>40</v>
      </c>
      <c r="F42" s="132">
        <f t="shared" si="0"/>
        <v>0.475</v>
      </c>
      <c r="G42" s="108">
        <f t="shared" si="1"/>
        <v>21</v>
      </c>
      <c r="H42" s="121">
        <v>37</v>
      </c>
      <c r="I42" s="1"/>
      <c r="J42" s="213"/>
    </row>
    <row r="43" spans="1:10" ht="12.75">
      <c r="A43" s="147" t="s">
        <v>97</v>
      </c>
      <c r="B43" s="130">
        <f>SUM('[2]Sammanfattning augusti'!$D$45)</f>
        <v>4</v>
      </c>
      <c r="C43" s="130">
        <v>20</v>
      </c>
      <c r="D43" s="130">
        <v>20</v>
      </c>
      <c r="E43" s="130">
        <f>SUM('[2]Sammanfattning augusti'!$F$45)</f>
        <v>15</v>
      </c>
      <c r="F43" s="148">
        <f t="shared" si="0"/>
        <v>0.2</v>
      </c>
      <c r="G43" s="149">
        <f t="shared" si="1"/>
        <v>16</v>
      </c>
      <c r="H43" s="150">
        <v>11</v>
      </c>
      <c r="I43" s="1"/>
      <c r="J43" s="213"/>
    </row>
    <row r="44" spans="1:10" s="129" customFormat="1" ht="12.75">
      <c r="A44" s="131" t="s">
        <v>62</v>
      </c>
      <c r="B44" s="105">
        <f>SUM('[2]Sammanfattning augusti'!$D$39+'[2]Sammanfattning augusti'!$D$40)</f>
        <v>38</v>
      </c>
      <c r="C44" s="105">
        <v>45</v>
      </c>
      <c r="D44" s="105">
        <v>45</v>
      </c>
      <c r="E44" s="105">
        <f>SUM('[2]Sammanfattning augusti'!$F$39+'[2]Sammanfattning augusti'!$F$40)</f>
        <v>46</v>
      </c>
      <c r="F44" s="132">
        <f t="shared" si="0"/>
        <v>0.8444444444444444</v>
      </c>
      <c r="G44" s="108">
        <f t="shared" si="1"/>
        <v>7</v>
      </c>
      <c r="H44" s="121">
        <v>39</v>
      </c>
      <c r="I44" s="1"/>
      <c r="J44" s="213"/>
    </row>
    <row r="45" spans="1:10" s="30" customFormat="1" ht="12.75">
      <c r="A45" s="157" t="s">
        <v>23</v>
      </c>
      <c r="B45" s="106">
        <f>SUM(B37:B44)</f>
        <v>389</v>
      </c>
      <c r="C45" s="106">
        <f>SUM(C37:C44)</f>
        <v>615</v>
      </c>
      <c r="D45" s="106">
        <f>SUM(D37:D44)</f>
        <v>615</v>
      </c>
      <c r="E45" s="106">
        <f>SUM(E37:E44)</f>
        <v>559</v>
      </c>
      <c r="F45" s="249">
        <f t="shared" si="0"/>
        <v>0.6325203252032521</v>
      </c>
      <c r="G45" s="106">
        <f t="shared" si="1"/>
        <v>226</v>
      </c>
      <c r="H45" s="106">
        <f>SUM(H37:H44)</f>
        <v>838</v>
      </c>
      <c r="I45" s="1"/>
      <c r="J45" s="213"/>
    </row>
    <row r="46" spans="1:10" ht="12.75">
      <c r="A46" s="131"/>
      <c r="B46" s="140"/>
      <c r="C46" s="108"/>
      <c r="D46" s="108"/>
      <c r="E46" s="140"/>
      <c r="F46" s="132"/>
      <c r="G46" s="108"/>
      <c r="H46" s="121"/>
      <c r="I46" s="1"/>
      <c r="J46" s="213"/>
    </row>
    <row r="47" spans="1:10" ht="12.75">
      <c r="A47" s="161" t="s">
        <v>98</v>
      </c>
      <c r="B47" s="139"/>
      <c r="C47" s="107"/>
      <c r="D47" s="107"/>
      <c r="E47" s="139"/>
      <c r="F47" s="132"/>
      <c r="G47" s="108"/>
      <c r="H47" s="121"/>
      <c r="I47" s="1"/>
      <c r="J47" s="213"/>
    </row>
    <row r="48" spans="1:10" ht="12.75">
      <c r="A48" s="147" t="s">
        <v>99</v>
      </c>
      <c r="B48" s="130">
        <f>SUM('[2]Sammanfattning augusti'!$D$26)</f>
        <v>1522</v>
      </c>
      <c r="C48" s="130">
        <v>2146</v>
      </c>
      <c r="D48" s="130">
        <v>2146</v>
      </c>
      <c r="E48" s="130">
        <f>SUM('[2]Sammanfattning augusti'!$F$26)</f>
        <v>1696</v>
      </c>
      <c r="F48" s="148">
        <f t="shared" si="0"/>
        <v>0.7092264678471575</v>
      </c>
      <c r="G48" s="149">
        <f t="shared" si="1"/>
        <v>624</v>
      </c>
      <c r="H48" s="150">
        <v>2630</v>
      </c>
      <c r="I48" s="1"/>
      <c r="J48" s="213"/>
    </row>
    <row r="49" spans="1:10" s="129" customFormat="1" ht="12.75">
      <c r="A49" s="131" t="s">
        <v>100</v>
      </c>
      <c r="B49" s="105">
        <f>SUM('[2]Sammanfattning augusti'!$D$36)</f>
        <v>4719</v>
      </c>
      <c r="C49" s="105">
        <v>7403</v>
      </c>
      <c r="D49" s="105">
        <v>7428</v>
      </c>
      <c r="E49" s="105">
        <f>SUM('[2]Sammanfattning augusti'!$F$36)</f>
        <v>6947</v>
      </c>
      <c r="F49" s="132">
        <f t="shared" si="0"/>
        <v>0.637444279346211</v>
      </c>
      <c r="G49" s="108">
        <f t="shared" si="1"/>
        <v>2684</v>
      </c>
      <c r="H49" s="121">
        <v>4292</v>
      </c>
      <c r="I49" s="1"/>
      <c r="J49" s="213"/>
    </row>
    <row r="50" spans="1:10" ht="12.75">
      <c r="A50" s="147" t="s">
        <v>3</v>
      </c>
      <c r="B50" s="130">
        <f>SUM('[2]Sammanfattning augusti'!$D$35)</f>
        <v>61</v>
      </c>
      <c r="C50" s="130">
        <v>90</v>
      </c>
      <c r="D50" s="130">
        <v>90</v>
      </c>
      <c r="E50" s="130">
        <f>SUM('[2]Sammanfattning augusti'!$F$35)</f>
        <v>100</v>
      </c>
      <c r="F50" s="148">
        <f t="shared" si="0"/>
        <v>0.6777777777777778</v>
      </c>
      <c r="G50" s="149">
        <f t="shared" si="1"/>
        <v>29</v>
      </c>
      <c r="H50" s="150">
        <v>4</v>
      </c>
      <c r="I50" s="1"/>
      <c r="J50" s="213"/>
    </row>
    <row r="51" spans="1:10" s="129" customFormat="1" ht="12.75">
      <c r="A51" s="131" t="s">
        <v>57</v>
      </c>
      <c r="B51" s="105">
        <f>SUM('[2]Sammanfattning augusti'!$D$38)</f>
        <v>0</v>
      </c>
      <c r="C51" s="105">
        <v>65</v>
      </c>
      <c r="D51" s="105">
        <v>65</v>
      </c>
      <c r="E51" s="105">
        <f>SUM('[2]Sammanfattning augusti'!$F$38)</f>
        <v>67</v>
      </c>
      <c r="F51" s="132">
        <f t="shared" si="0"/>
        <v>0</v>
      </c>
      <c r="G51" s="108">
        <f t="shared" si="1"/>
        <v>65</v>
      </c>
      <c r="H51" s="121">
        <v>26</v>
      </c>
      <c r="I51" s="1"/>
      <c r="J51" s="213"/>
    </row>
    <row r="52" spans="1:10" s="33" customFormat="1" ht="12.75">
      <c r="A52" s="163" t="s">
        <v>114</v>
      </c>
      <c r="B52" s="109">
        <f>SUM('[2]Sammanfattning augusti'!$D$37)</f>
        <v>-467</v>
      </c>
      <c r="C52" s="109">
        <v>-700</v>
      </c>
      <c r="D52" s="109">
        <v>-700</v>
      </c>
      <c r="E52" s="109">
        <f>SUM('[2]Sammanfattning augusti'!$F$37)</f>
        <v>-650</v>
      </c>
      <c r="F52" s="132">
        <f t="shared" si="0"/>
        <v>0.6671428571428571</v>
      </c>
      <c r="G52" s="164">
        <f t="shared" si="1"/>
        <v>-233</v>
      </c>
      <c r="H52" s="165">
        <v>-518</v>
      </c>
      <c r="I52" s="1"/>
      <c r="J52" s="213"/>
    </row>
    <row r="53" spans="1:10" ht="12.75">
      <c r="A53" s="157" t="s">
        <v>23</v>
      </c>
      <c r="B53" s="106">
        <f>SUM(B48:B52)</f>
        <v>5835</v>
      </c>
      <c r="C53" s="106">
        <f>SUM(C48:C52)</f>
        <v>9004</v>
      </c>
      <c r="D53" s="110">
        <f>SUM(D48:D52)</f>
        <v>9029</v>
      </c>
      <c r="E53" s="106">
        <f>SUM(E48:E52)</f>
        <v>8160</v>
      </c>
      <c r="F53" s="249">
        <f t="shared" si="0"/>
        <v>0.6480453131941359</v>
      </c>
      <c r="G53" s="158">
        <f t="shared" si="1"/>
        <v>3169</v>
      </c>
      <c r="H53" s="106">
        <f>SUM(H48:H52)</f>
        <v>6434</v>
      </c>
      <c r="I53" s="1"/>
      <c r="J53" s="213"/>
    </row>
    <row r="54" spans="1:10" ht="12.75">
      <c r="A54" s="166"/>
      <c r="B54" s="111"/>
      <c r="C54" s="111"/>
      <c r="D54" s="111"/>
      <c r="E54" s="111"/>
      <c r="F54" s="132"/>
      <c r="G54" s="167"/>
      <c r="H54" s="168"/>
      <c r="I54" s="1"/>
      <c r="J54" s="213"/>
    </row>
    <row r="55" spans="1:10" s="30" customFormat="1" ht="12.75">
      <c r="A55" s="169" t="s">
        <v>44</v>
      </c>
      <c r="B55" s="142">
        <f>SUM(B14+B24+B34+B45+B53)</f>
        <v>11172</v>
      </c>
      <c r="C55" s="106">
        <f>SUM(C14+C24+C34+C45+C53)</f>
        <v>16583</v>
      </c>
      <c r="D55" s="106">
        <f>SUM(D14+D24+D34+D45+D53)</f>
        <v>16608</v>
      </c>
      <c r="E55" s="142">
        <f>SUM(E14+E24+E34+E45+E53)</f>
        <v>16810</v>
      </c>
      <c r="F55" s="249">
        <f t="shared" si="0"/>
        <v>0.6737019839594766</v>
      </c>
      <c r="G55" s="246">
        <f t="shared" si="1"/>
        <v>5411</v>
      </c>
      <c r="H55" s="170">
        <f>SUM(H14+H24+H34+H45+H53)</f>
        <v>12384</v>
      </c>
      <c r="I55" s="1"/>
      <c r="J55" s="213"/>
    </row>
    <row r="56" spans="1:10" ht="12.75">
      <c r="A56" s="131"/>
      <c r="B56" s="143"/>
      <c r="C56" s="112"/>
      <c r="D56" s="112"/>
      <c r="E56" s="143"/>
      <c r="F56" s="133"/>
      <c r="G56" s="112"/>
      <c r="H56" s="124"/>
      <c r="I56" s="1"/>
      <c r="J56" s="213"/>
    </row>
    <row r="57" spans="1:10" ht="12.75">
      <c r="A57" s="131"/>
      <c r="B57" s="143"/>
      <c r="C57" s="112"/>
      <c r="D57" s="112"/>
      <c r="E57" s="143"/>
      <c r="F57" s="133"/>
      <c r="G57" s="112"/>
      <c r="H57" s="124"/>
      <c r="I57" s="1"/>
      <c r="J57" s="213"/>
    </row>
    <row r="58" spans="1:10" ht="12.75">
      <c r="A58" s="131"/>
      <c r="B58" s="143"/>
      <c r="C58" s="112"/>
      <c r="D58" s="112"/>
      <c r="E58" s="143"/>
      <c r="F58" s="133"/>
      <c r="G58" s="112"/>
      <c r="H58" s="124"/>
      <c r="I58" s="1"/>
      <c r="J58" s="213"/>
    </row>
    <row r="59" spans="1:10" ht="12.75">
      <c r="A59" s="161" t="s">
        <v>101</v>
      </c>
      <c r="B59" s="139"/>
      <c r="C59" s="107"/>
      <c r="D59" s="107"/>
      <c r="E59" s="139"/>
      <c r="F59" s="132"/>
      <c r="G59" s="108"/>
      <c r="H59" s="121"/>
      <c r="I59" s="1"/>
      <c r="J59" s="213"/>
    </row>
    <row r="60" spans="1:10" ht="12.75">
      <c r="A60" s="147" t="s">
        <v>45</v>
      </c>
      <c r="B60" s="130">
        <f>SUM('[2]Sammanfattning augusti'!$D$50)</f>
        <v>1672</v>
      </c>
      <c r="C60" s="130">
        <v>2516</v>
      </c>
      <c r="D60" s="130">
        <v>2516</v>
      </c>
      <c r="E60" s="130">
        <f>SUM('[2]Sammanfattning augusti'!$F$50)</f>
        <v>2526</v>
      </c>
      <c r="F60" s="148">
        <f t="shared" si="0"/>
        <v>0.6645468998410174</v>
      </c>
      <c r="G60" s="149">
        <f t="shared" si="1"/>
        <v>844</v>
      </c>
      <c r="H60" s="150">
        <v>2615</v>
      </c>
      <c r="I60" s="1"/>
      <c r="J60" s="213"/>
    </row>
    <row r="61" spans="1:11" s="129" customFormat="1" ht="12.75">
      <c r="A61" s="131" t="s">
        <v>102</v>
      </c>
      <c r="B61" s="105">
        <f>SUM('[2]Sammanfattning augusti'!$D$51)</f>
        <v>0</v>
      </c>
      <c r="C61" s="105">
        <v>16</v>
      </c>
      <c r="D61" s="105">
        <v>16</v>
      </c>
      <c r="E61" s="105">
        <f>SUM('[2]Sammanfattning augusti'!$F$51)</f>
        <v>14</v>
      </c>
      <c r="F61" s="132">
        <f t="shared" si="0"/>
        <v>0</v>
      </c>
      <c r="G61" s="108">
        <f t="shared" si="1"/>
        <v>16</v>
      </c>
      <c r="H61" s="121">
        <v>111</v>
      </c>
      <c r="I61" s="1"/>
      <c r="J61" s="213"/>
      <c r="K61" s="146"/>
    </row>
    <row r="62" spans="1:11" ht="12.75">
      <c r="A62" s="147" t="s">
        <v>103</v>
      </c>
      <c r="B62" s="130">
        <f>SUM('[2]Sammanfattning augusti'!$D$52)</f>
        <v>235</v>
      </c>
      <c r="C62" s="130">
        <v>390</v>
      </c>
      <c r="D62" s="130">
        <v>390</v>
      </c>
      <c r="E62" s="130">
        <f>SUM('[2]Sammanfattning augusti'!$F$52)</f>
        <v>390</v>
      </c>
      <c r="F62" s="148">
        <f t="shared" si="0"/>
        <v>0.6025641025641025</v>
      </c>
      <c r="G62" s="149">
        <f t="shared" si="1"/>
        <v>155</v>
      </c>
      <c r="H62" s="150">
        <v>342</v>
      </c>
      <c r="I62" s="1"/>
      <c r="J62" s="213"/>
      <c r="K62" s="1"/>
    </row>
    <row r="63" spans="1:11" s="129" customFormat="1" ht="12.75">
      <c r="A63" s="131" t="s">
        <v>46</v>
      </c>
      <c r="B63" s="134">
        <f>SUM('[2]Sammanfattning augusti'!$D$53)</f>
        <v>121</v>
      </c>
      <c r="C63" s="134">
        <v>75</v>
      </c>
      <c r="D63" s="134">
        <v>75</v>
      </c>
      <c r="E63" s="134">
        <f>SUM('[2]Sammanfattning augusti'!$F$53)</f>
        <v>85</v>
      </c>
      <c r="F63" s="132">
        <f t="shared" si="0"/>
        <v>1.6133333333333333</v>
      </c>
      <c r="G63" s="108">
        <f t="shared" si="1"/>
        <v>-46</v>
      </c>
      <c r="H63" s="121">
        <v>110</v>
      </c>
      <c r="I63" s="1"/>
      <c r="J63" s="213"/>
      <c r="K63" s="146"/>
    </row>
    <row r="64" spans="1:11" ht="12.75">
      <c r="A64" s="147" t="s">
        <v>47</v>
      </c>
      <c r="B64" s="130">
        <f>SUM('[2]Sammanfattning augusti'!$D$55)</f>
        <v>324</v>
      </c>
      <c r="C64" s="130">
        <v>485</v>
      </c>
      <c r="D64" s="130">
        <v>485</v>
      </c>
      <c r="E64" s="130">
        <f>SUM('[2]Sammanfattning augusti'!$F$55)</f>
        <v>500</v>
      </c>
      <c r="F64" s="148">
        <f t="shared" si="0"/>
        <v>0.668041237113402</v>
      </c>
      <c r="G64" s="149">
        <f t="shared" si="1"/>
        <v>161</v>
      </c>
      <c r="H64" s="150">
        <v>455</v>
      </c>
      <c r="I64" s="1"/>
      <c r="J64" s="213"/>
      <c r="K64" s="1"/>
    </row>
    <row r="65" spans="1:10" s="129" customFormat="1" ht="12.75">
      <c r="A65" s="131" t="s">
        <v>104</v>
      </c>
      <c r="B65" s="105">
        <f>SUM('[2]Sammanfattning augusti'!$D$54)</f>
        <v>7704</v>
      </c>
      <c r="C65" s="105">
        <v>11787</v>
      </c>
      <c r="D65" s="105">
        <v>11787</v>
      </c>
      <c r="E65" s="105">
        <f>SUM('[2]Sammanfattning augusti'!$F$54)</f>
        <v>12151</v>
      </c>
      <c r="F65" s="132">
        <f t="shared" si="0"/>
        <v>0.6536014252990583</v>
      </c>
      <c r="G65" s="108">
        <f t="shared" si="1"/>
        <v>4083</v>
      </c>
      <c r="H65" s="121">
        <v>10235</v>
      </c>
      <c r="I65" s="1"/>
      <c r="J65" s="213"/>
    </row>
    <row r="66" spans="1:10" ht="12.75">
      <c r="A66" s="157" t="s">
        <v>23</v>
      </c>
      <c r="B66" s="113">
        <f>SUM(B60:B65)</f>
        <v>10056</v>
      </c>
      <c r="C66" s="113">
        <f>SUM(C60:C65)</f>
        <v>15269</v>
      </c>
      <c r="D66" s="113">
        <f>SUM(D60:D65)</f>
        <v>15269</v>
      </c>
      <c r="E66" s="113">
        <f>SUM(E60:E65)</f>
        <v>15666</v>
      </c>
      <c r="F66" s="249">
        <f t="shared" si="0"/>
        <v>0.6585892985788199</v>
      </c>
      <c r="G66" s="158">
        <f t="shared" si="1"/>
        <v>5213</v>
      </c>
      <c r="H66" s="113">
        <f>SUM(H60:H65)</f>
        <v>13868</v>
      </c>
      <c r="I66" s="1"/>
      <c r="J66" s="213"/>
    </row>
    <row r="67" spans="1:10" s="31" customFormat="1" ht="12.75">
      <c r="A67" s="166"/>
      <c r="B67" s="114"/>
      <c r="C67" s="114"/>
      <c r="D67" s="114"/>
      <c r="E67" s="114"/>
      <c r="F67" s="133"/>
      <c r="G67" s="112"/>
      <c r="H67" s="114"/>
      <c r="I67" s="1"/>
      <c r="J67" s="213"/>
    </row>
    <row r="68" spans="1:10" s="31" customFormat="1" ht="12.75">
      <c r="A68" s="166"/>
      <c r="B68" s="114"/>
      <c r="C68" s="114"/>
      <c r="D68" s="114"/>
      <c r="E68" s="114"/>
      <c r="F68" s="133"/>
      <c r="G68" s="112"/>
      <c r="H68" s="114"/>
      <c r="I68" s="1"/>
      <c r="J68" s="213"/>
    </row>
    <row r="69" spans="1:10" s="31" customFormat="1" ht="12.75">
      <c r="A69" s="171" t="s">
        <v>48</v>
      </c>
      <c r="B69" s="113">
        <f>SUM(B55+B66)</f>
        <v>21228</v>
      </c>
      <c r="C69" s="116">
        <f>SUM(C55+C66)</f>
        <v>31852</v>
      </c>
      <c r="D69" s="113">
        <f>SUM(D55+D66)</f>
        <v>31877</v>
      </c>
      <c r="E69" s="113">
        <f>SUM(E55+E66)</f>
        <v>32476</v>
      </c>
      <c r="F69" s="249">
        <f t="shared" si="0"/>
        <v>0.6664573653145799</v>
      </c>
      <c r="G69" s="106">
        <f>SUM(G55+G66)</f>
        <v>10624</v>
      </c>
      <c r="H69" s="113">
        <f>SUM(H55+H66)</f>
        <v>26252</v>
      </c>
      <c r="I69" s="1"/>
      <c r="J69" s="213"/>
    </row>
    <row r="70" spans="1:10" s="31" customFormat="1" ht="12.75">
      <c r="A70" s="172"/>
      <c r="B70" s="114"/>
      <c r="C70" s="114"/>
      <c r="D70" s="114"/>
      <c r="E70" s="114"/>
      <c r="F70" s="133"/>
      <c r="G70" s="112"/>
      <c r="H70" s="114"/>
      <c r="I70" s="1"/>
      <c r="J70" s="213"/>
    </row>
    <row r="71" spans="1:13" s="31" customFormat="1" ht="12.75">
      <c r="A71" s="172"/>
      <c r="B71" s="114"/>
      <c r="C71" s="114"/>
      <c r="D71" s="114"/>
      <c r="E71" s="114"/>
      <c r="F71" s="133"/>
      <c r="G71" s="112"/>
      <c r="H71" s="114"/>
      <c r="I71" s="1"/>
      <c r="J71" s="213"/>
      <c r="M71" s="182"/>
    </row>
    <row r="72" spans="1:10" s="31" customFormat="1" ht="12.75">
      <c r="A72" s="131"/>
      <c r="B72" s="144"/>
      <c r="C72" s="115"/>
      <c r="D72" s="115"/>
      <c r="E72" s="144"/>
      <c r="F72" s="133"/>
      <c r="G72" s="112"/>
      <c r="H72" s="124"/>
      <c r="I72" s="1"/>
      <c r="J72" s="213"/>
    </row>
    <row r="73" spans="1:10" ht="12.75">
      <c r="A73" s="173" t="s">
        <v>105</v>
      </c>
      <c r="B73" s="139"/>
      <c r="C73" s="107"/>
      <c r="D73" s="107"/>
      <c r="E73" s="139"/>
      <c r="F73" s="132"/>
      <c r="G73" s="108"/>
      <c r="H73" s="121"/>
      <c r="I73" s="1"/>
      <c r="J73" s="213"/>
    </row>
    <row r="74" spans="1:10" ht="12.75">
      <c r="A74" s="147" t="s">
        <v>106</v>
      </c>
      <c r="B74" s="130">
        <f>SUM('[2]Sammanfattning augusti'!$D$58)</f>
        <v>9233</v>
      </c>
      <c r="C74" s="130">
        <v>13850</v>
      </c>
      <c r="D74" s="130">
        <v>13850</v>
      </c>
      <c r="E74" s="130">
        <f>SUM('[2]Sammanfattning augusti'!$F$58)</f>
        <v>14200</v>
      </c>
      <c r="F74" s="148">
        <f t="shared" si="0"/>
        <v>0.6666425992779783</v>
      </c>
      <c r="G74" s="149">
        <f t="shared" si="1"/>
        <v>4617</v>
      </c>
      <c r="H74" s="150">
        <v>13359</v>
      </c>
      <c r="I74" s="1"/>
      <c r="J74" s="213"/>
    </row>
    <row r="75" spans="1:11" ht="12.75">
      <c r="A75" s="157" t="s">
        <v>23</v>
      </c>
      <c r="B75" s="106">
        <f>SUM(B74:B74)</f>
        <v>9233</v>
      </c>
      <c r="C75" s="106">
        <f>SUM(C74:C74)</f>
        <v>13850</v>
      </c>
      <c r="D75" s="106">
        <f>SUM(D74:D74)</f>
        <v>13850</v>
      </c>
      <c r="E75" s="106">
        <f>SUM(E74:E74)</f>
        <v>14200</v>
      </c>
      <c r="F75" s="249">
        <f aca="true" t="shared" si="2" ref="F75:F91">SUM(B75/C75)</f>
        <v>0.6666425992779783</v>
      </c>
      <c r="G75" s="158">
        <f t="shared" si="1"/>
        <v>4617</v>
      </c>
      <c r="H75" s="106">
        <f>SUM(H74:H74)</f>
        <v>13359</v>
      </c>
      <c r="I75" s="1"/>
      <c r="J75" s="213"/>
      <c r="K75" s="1"/>
    </row>
    <row r="76" spans="1:11" ht="12.75">
      <c r="A76" s="166"/>
      <c r="B76" s="111"/>
      <c r="C76" s="111"/>
      <c r="D76" s="111"/>
      <c r="E76" s="111"/>
      <c r="F76" s="132"/>
      <c r="G76" s="167"/>
      <c r="H76" s="168"/>
      <c r="I76" s="1"/>
      <c r="J76" s="213"/>
      <c r="K76" s="1"/>
    </row>
    <row r="77" spans="1:11" ht="12.75">
      <c r="A77" s="171" t="s">
        <v>107</v>
      </c>
      <c r="B77" s="106">
        <f>SUM(B75)</f>
        <v>9233</v>
      </c>
      <c r="C77" s="106">
        <f>SUM(C75)</f>
        <v>13850</v>
      </c>
      <c r="D77" s="106">
        <f>SUM(D75)</f>
        <v>13850</v>
      </c>
      <c r="E77" s="106">
        <f>SUM(E75)</f>
        <v>14200</v>
      </c>
      <c r="F77" s="249">
        <f t="shared" si="2"/>
        <v>0.6666425992779783</v>
      </c>
      <c r="G77" s="158">
        <f t="shared" si="1"/>
        <v>4617</v>
      </c>
      <c r="H77" s="106">
        <f>SUM(H75)</f>
        <v>13359</v>
      </c>
      <c r="I77" s="1"/>
      <c r="J77" s="213"/>
      <c r="K77" s="1"/>
    </row>
    <row r="78" spans="1:10" s="31" customFormat="1" ht="12.75">
      <c r="A78" s="131"/>
      <c r="B78" s="144"/>
      <c r="C78" s="115"/>
      <c r="D78" s="115"/>
      <c r="E78" s="144"/>
      <c r="F78" s="133"/>
      <c r="G78" s="115"/>
      <c r="H78" s="124"/>
      <c r="I78" s="1"/>
      <c r="J78" s="213"/>
    </row>
    <row r="79" spans="1:10" s="31" customFormat="1" ht="12.75">
      <c r="A79" s="157"/>
      <c r="B79" s="116"/>
      <c r="C79" s="116"/>
      <c r="D79" s="116"/>
      <c r="E79" s="116"/>
      <c r="F79" s="174"/>
      <c r="G79" s="116"/>
      <c r="H79" s="116"/>
      <c r="I79" s="1"/>
      <c r="J79" s="213"/>
    </row>
    <row r="80" spans="1:10" ht="12.75">
      <c r="A80" s="171" t="s">
        <v>49</v>
      </c>
      <c r="B80" s="113">
        <f>SUM(B69+B77)</f>
        <v>30461</v>
      </c>
      <c r="C80" s="113">
        <f>SUM(C69+C77)</f>
        <v>45702</v>
      </c>
      <c r="D80" s="113">
        <f>SUM(D69+D77)</f>
        <v>45727</v>
      </c>
      <c r="E80" s="113">
        <f>SUM(E69+E77)</f>
        <v>46676</v>
      </c>
      <c r="F80" s="250">
        <f t="shared" si="2"/>
        <v>0.6665135005032603</v>
      </c>
      <c r="G80" s="247">
        <f>G14+G24+G34+G45+G53+G66+G75+G79</f>
        <v>15241</v>
      </c>
      <c r="H80" s="113">
        <f>SUM(H69+H77)</f>
        <v>39611</v>
      </c>
      <c r="I80" s="1"/>
      <c r="J80" s="213"/>
    </row>
    <row r="81" spans="1:9" ht="12.75">
      <c r="A81" s="172"/>
      <c r="B81" s="145"/>
      <c r="C81" s="175"/>
      <c r="D81" s="114"/>
      <c r="E81" s="145"/>
      <c r="F81" s="133"/>
      <c r="G81" s="124"/>
      <c r="H81" s="119"/>
      <c r="I81" s="1"/>
    </row>
    <row r="82" spans="1:9" ht="12.75">
      <c r="A82" s="172"/>
      <c r="B82" s="227"/>
      <c r="C82" s="175"/>
      <c r="D82" s="114"/>
      <c r="E82" s="227"/>
      <c r="F82" s="133"/>
      <c r="G82" s="124"/>
      <c r="H82" s="119"/>
      <c r="I82" s="1"/>
    </row>
    <row r="83" spans="1:9" ht="12.75">
      <c r="A83" s="172"/>
      <c r="B83" s="145"/>
      <c r="C83" s="175"/>
      <c r="D83" s="114"/>
      <c r="E83" s="145"/>
      <c r="F83" s="133"/>
      <c r="G83" s="124"/>
      <c r="H83" s="119"/>
      <c r="I83" s="1"/>
    </row>
    <row r="84" spans="1:9" ht="12.75">
      <c r="A84" s="172"/>
      <c r="B84" s="145"/>
      <c r="C84" s="175"/>
      <c r="D84" s="114"/>
      <c r="E84" s="145"/>
      <c r="F84" s="133"/>
      <c r="G84" s="124"/>
      <c r="H84" s="119"/>
      <c r="I84" s="1"/>
    </row>
    <row r="85" spans="1:9" ht="12.75">
      <c r="A85" s="173" t="s">
        <v>50</v>
      </c>
      <c r="B85" s="128"/>
      <c r="C85" s="128"/>
      <c r="D85" s="119"/>
      <c r="E85" s="128"/>
      <c r="F85" s="174"/>
      <c r="G85" s="248"/>
      <c r="H85" s="119"/>
      <c r="I85" s="1"/>
    </row>
    <row r="86" spans="1:9" ht="12.75">
      <c r="A86" s="159" t="s">
        <v>51</v>
      </c>
      <c r="B86" s="120">
        <f>SUM(B55)</f>
        <v>11172</v>
      </c>
      <c r="C86" s="120">
        <f>SUM(C55)</f>
        <v>16583</v>
      </c>
      <c r="D86" s="120">
        <f>SUM(D55)</f>
        <v>16608</v>
      </c>
      <c r="E86" s="120">
        <f>SUM(E55)</f>
        <v>16810</v>
      </c>
      <c r="F86" s="132">
        <f t="shared" si="2"/>
        <v>0.6737019839594766</v>
      </c>
      <c r="G86" s="121">
        <f>+C86-B86</f>
        <v>5411</v>
      </c>
      <c r="H86" s="120">
        <f>SUM(H55)</f>
        <v>12384</v>
      </c>
      <c r="I86" s="1"/>
    </row>
    <row r="87" spans="1:9" ht="12.75">
      <c r="A87" s="159" t="s">
        <v>52</v>
      </c>
      <c r="B87" s="121">
        <f>SUM(B66-B65)</f>
        <v>2352</v>
      </c>
      <c r="C87" s="121">
        <f>SUM(C66-C65)</f>
        <v>3482</v>
      </c>
      <c r="D87" s="121">
        <f>SUM(D66-D65)</f>
        <v>3482</v>
      </c>
      <c r="E87" s="121">
        <f>SUM(E66-E65)</f>
        <v>3515</v>
      </c>
      <c r="F87" s="132">
        <f t="shared" si="2"/>
        <v>0.675473865594486</v>
      </c>
      <c r="G87" s="121">
        <f>+C87-B87</f>
        <v>1130</v>
      </c>
      <c r="H87" s="121">
        <f>SUM(H66-H65)</f>
        <v>3633</v>
      </c>
      <c r="I87" s="1"/>
    </row>
    <row r="88" spans="1:9" ht="12.75">
      <c r="A88" s="159" t="s">
        <v>10</v>
      </c>
      <c r="B88" s="121">
        <f>SUM(B65)</f>
        <v>7704</v>
      </c>
      <c r="C88" s="121">
        <f>SUM(C65)</f>
        <v>11787</v>
      </c>
      <c r="D88" s="121">
        <f>SUM(D65)</f>
        <v>11787</v>
      </c>
      <c r="E88" s="121">
        <f>SUM(E65)</f>
        <v>12151</v>
      </c>
      <c r="F88" s="132">
        <f t="shared" si="2"/>
        <v>0.6536014252990583</v>
      </c>
      <c r="G88" s="121">
        <f>+C88-B88</f>
        <v>4083</v>
      </c>
      <c r="H88" s="121">
        <f>SUM(H65)</f>
        <v>10235</v>
      </c>
      <c r="I88" s="1"/>
    </row>
    <row r="89" spans="1:9" ht="12.75">
      <c r="A89" s="173" t="s">
        <v>11</v>
      </c>
      <c r="B89" s="122">
        <f>SUM(B69)</f>
        <v>21228</v>
      </c>
      <c r="C89" s="122">
        <f>SUM(C69)</f>
        <v>31852</v>
      </c>
      <c r="D89" s="122">
        <f>SUM(D69)</f>
        <v>31877</v>
      </c>
      <c r="E89" s="122">
        <f>SUM(E69)</f>
        <v>32476</v>
      </c>
      <c r="F89" s="132">
        <f t="shared" si="2"/>
        <v>0.6664573653145799</v>
      </c>
      <c r="G89" s="122">
        <f>+C89-B89</f>
        <v>10624</v>
      </c>
      <c r="H89" s="122">
        <f>SUM(H69)</f>
        <v>26252</v>
      </c>
      <c r="I89" s="1"/>
    </row>
    <row r="90" spans="1:10" ht="12.75">
      <c r="A90" s="173" t="s">
        <v>108</v>
      </c>
      <c r="B90" s="123">
        <f>SUM(B77)</f>
        <v>9233</v>
      </c>
      <c r="C90" s="123">
        <f>SUM(C75)</f>
        <v>13850</v>
      </c>
      <c r="D90" s="123">
        <f>SUM(D75)</f>
        <v>13850</v>
      </c>
      <c r="E90" s="123">
        <f>SUM(E77)</f>
        <v>14200</v>
      </c>
      <c r="F90" s="243">
        <f t="shared" si="2"/>
        <v>0.6666425992779783</v>
      </c>
      <c r="G90" s="123">
        <f>+C90-B90</f>
        <v>4617</v>
      </c>
      <c r="H90" s="123">
        <f>SUM(H77)</f>
        <v>13359</v>
      </c>
      <c r="I90" s="1"/>
      <c r="J90" s="4"/>
    </row>
    <row r="91" spans="1:9" ht="12.75">
      <c r="A91" s="176" t="s">
        <v>49</v>
      </c>
      <c r="B91" s="113">
        <f>+B89+B90</f>
        <v>30461</v>
      </c>
      <c r="C91" s="113">
        <f>SUM(C89:C90)</f>
        <v>45702</v>
      </c>
      <c r="D91" s="113">
        <f>SUM(D89:D90)</f>
        <v>45727</v>
      </c>
      <c r="E91" s="113">
        <f>+E89+E90</f>
        <v>46676</v>
      </c>
      <c r="F91" s="250">
        <f t="shared" si="2"/>
        <v>0.6665135005032603</v>
      </c>
      <c r="G91" s="113">
        <f>+G89+G90</f>
        <v>15241</v>
      </c>
      <c r="H91" s="113">
        <f>+H89+H90</f>
        <v>39611</v>
      </c>
      <c r="I91" s="1"/>
    </row>
    <row r="92" spans="1:8" ht="12.75">
      <c r="A92" s="173"/>
      <c r="B92" s="128"/>
      <c r="C92" s="125"/>
      <c r="D92" s="124"/>
      <c r="E92" s="119"/>
      <c r="F92" s="119"/>
      <c r="G92" s="119"/>
      <c r="H92" s="119"/>
    </row>
    <row r="93" spans="1:8" ht="12.75">
      <c r="A93" s="173" t="s">
        <v>133</v>
      </c>
      <c r="B93" s="128"/>
      <c r="C93" s="125"/>
      <c r="D93" s="125"/>
      <c r="E93" s="128"/>
      <c r="F93" s="177"/>
      <c r="G93" s="128"/>
      <c r="H93" s="119"/>
    </row>
    <row r="94" spans="1:8" ht="12.75">
      <c r="A94" s="178"/>
      <c r="B94" s="128"/>
      <c r="C94" s="128"/>
      <c r="D94" s="128"/>
      <c r="E94" s="128"/>
      <c r="F94" s="177"/>
      <c r="G94" s="128"/>
      <c r="H94" s="119"/>
    </row>
    <row r="95" spans="1:8" ht="12.75">
      <c r="A95" s="178"/>
      <c r="B95" s="128"/>
      <c r="C95" s="128"/>
      <c r="D95" s="128"/>
      <c r="E95" s="128"/>
      <c r="F95" s="177"/>
      <c r="G95" s="128"/>
      <c r="H95" s="119"/>
    </row>
    <row r="96" spans="1:8" ht="12.75">
      <c r="A96" s="178"/>
      <c r="B96" s="128"/>
      <c r="C96" s="128"/>
      <c r="D96" s="128"/>
      <c r="E96" s="128"/>
      <c r="F96" s="177"/>
      <c r="G96" s="128"/>
      <c r="H96" s="119"/>
    </row>
    <row r="97" spans="1:8" ht="12.75">
      <c r="A97" s="127"/>
      <c r="B97" s="128"/>
      <c r="C97" s="118"/>
      <c r="D97" s="128"/>
      <c r="E97" s="118"/>
      <c r="F97" s="126"/>
      <c r="G97" s="118"/>
      <c r="H97" s="117"/>
    </row>
    <row r="98" spans="1:8" ht="12.75">
      <c r="A98" s="127"/>
      <c r="B98" s="128"/>
      <c r="C98" s="118"/>
      <c r="D98" s="128"/>
      <c r="E98" s="118"/>
      <c r="F98" s="126"/>
      <c r="G98" s="118"/>
      <c r="H98" s="117"/>
    </row>
    <row r="99" spans="1:8" ht="12.75">
      <c r="A99" s="127"/>
      <c r="B99" s="128"/>
      <c r="C99" s="118"/>
      <c r="D99" s="128"/>
      <c r="E99" s="118"/>
      <c r="F99" s="126"/>
      <c r="G99" s="118"/>
      <c r="H99" s="117"/>
    </row>
    <row r="100" spans="1:8" ht="12.75">
      <c r="A100" s="127"/>
      <c r="B100" s="128"/>
      <c r="C100" s="118"/>
      <c r="D100" s="128"/>
      <c r="E100" s="118"/>
      <c r="F100" s="126"/>
      <c r="G100" s="118"/>
      <c r="H100" s="117"/>
    </row>
    <row r="101" spans="1:8" ht="12.75">
      <c r="A101" s="127"/>
      <c r="B101" s="128"/>
      <c r="C101" s="118"/>
      <c r="D101" s="128"/>
      <c r="E101" s="118"/>
      <c r="F101" s="126"/>
      <c r="G101" s="118"/>
      <c r="H101" s="117"/>
    </row>
    <row r="102" spans="1:8" ht="12.75">
      <c r="A102" s="127"/>
      <c r="B102" s="128"/>
      <c r="C102" s="118"/>
      <c r="D102" s="128"/>
      <c r="E102" s="118"/>
      <c r="F102" s="126"/>
      <c r="G102" s="118"/>
      <c r="H102" s="117"/>
    </row>
    <row r="103" spans="1:8" ht="12.75">
      <c r="A103" s="127"/>
      <c r="B103" s="128"/>
      <c r="C103" s="118"/>
      <c r="D103" s="128"/>
      <c r="E103" s="118"/>
      <c r="F103" s="126"/>
      <c r="G103" s="118"/>
      <c r="H103" s="117"/>
    </row>
    <row r="104" spans="1:8" ht="12.75">
      <c r="A104" s="127"/>
      <c r="B104" s="128"/>
      <c r="C104" s="118"/>
      <c r="D104" s="128"/>
      <c r="E104" s="118"/>
      <c r="F104" s="126"/>
      <c r="G104" s="118"/>
      <c r="H104" s="117"/>
    </row>
    <row r="105" spans="1:8" ht="12.75">
      <c r="A105" s="127"/>
      <c r="B105" s="128"/>
      <c r="C105" s="118"/>
      <c r="D105" s="128"/>
      <c r="E105" s="118"/>
      <c r="F105" s="126"/>
      <c r="G105" s="118"/>
      <c r="H105" s="117"/>
    </row>
    <row r="106" spans="1:8" ht="12.75">
      <c r="A106" s="127"/>
      <c r="B106" s="128"/>
      <c r="C106" s="118"/>
      <c r="D106" s="128"/>
      <c r="E106" s="118"/>
      <c r="F106" s="126"/>
      <c r="G106" s="118"/>
      <c r="H106" s="117"/>
    </row>
    <row r="107" spans="1:8" ht="12.75">
      <c r="A107" s="127"/>
      <c r="B107" s="128"/>
      <c r="C107" s="118"/>
      <c r="D107" s="128"/>
      <c r="E107" s="118"/>
      <c r="F107" s="126"/>
      <c r="G107" s="118"/>
      <c r="H107" s="117"/>
    </row>
    <row r="108" spans="1:8" ht="12.75">
      <c r="A108" s="127"/>
      <c r="B108" s="128"/>
      <c r="C108" s="118"/>
      <c r="D108" s="128"/>
      <c r="E108" s="118"/>
      <c r="F108" s="126"/>
      <c r="G108" s="118"/>
      <c r="H108" s="117"/>
    </row>
    <row r="109" spans="1:8" ht="12.75">
      <c r="A109" s="127"/>
      <c r="B109" s="128"/>
      <c r="C109" s="118"/>
      <c r="D109" s="128"/>
      <c r="E109" s="118"/>
      <c r="F109" s="126"/>
      <c r="G109" s="118"/>
      <c r="H109" s="117"/>
    </row>
    <row r="110" spans="1:8" ht="12.75">
      <c r="A110" s="127"/>
      <c r="B110" s="128"/>
      <c r="C110" s="118"/>
      <c r="D110" s="128"/>
      <c r="E110" s="118"/>
      <c r="F110" s="126"/>
      <c r="G110" s="118"/>
      <c r="H110" s="117"/>
    </row>
    <row r="111" spans="1:8" ht="12.75">
      <c r="A111" s="127"/>
      <c r="B111" s="128"/>
      <c r="C111" s="118"/>
      <c r="D111" s="128"/>
      <c r="E111" s="118"/>
      <c r="F111" s="126"/>
      <c r="G111" s="118"/>
      <c r="H111" s="117"/>
    </row>
    <row r="112" spans="1:8" ht="12.75">
      <c r="A112" s="127"/>
      <c r="B112" s="128"/>
      <c r="C112" s="118"/>
      <c r="D112" s="128"/>
      <c r="E112" s="118"/>
      <c r="F112" s="126"/>
      <c r="G112" s="118"/>
      <c r="H112" s="117"/>
    </row>
    <row r="113" spans="1:8" ht="12.75">
      <c r="A113" s="25"/>
      <c r="B113" s="26"/>
      <c r="C113" s="16"/>
      <c r="D113" s="26"/>
      <c r="E113" s="16"/>
      <c r="F113" s="17"/>
      <c r="G113" s="16"/>
      <c r="H113" s="23"/>
    </row>
    <row r="114" spans="1:8" ht="12.75">
      <c r="A114" s="25"/>
      <c r="B114" s="26"/>
      <c r="C114" s="16"/>
      <c r="D114" s="26"/>
      <c r="E114" s="16"/>
      <c r="F114" s="17"/>
      <c r="G114" s="16"/>
      <c r="H114" s="23"/>
    </row>
    <row r="115" spans="1:8" ht="12.75">
      <c r="A115" s="25"/>
      <c r="B115" s="26"/>
      <c r="C115" s="16"/>
      <c r="D115" s="26"/>
      <c r="E115" s="16"/>
      <c r="F115" s="17"/>
      <c r="G115" s="16"/>
      <c r="H115" s="23"/>
    </row>
    <row r="116" spans="1:8" ht="12.75">
      <c r="A116" s="25"/>
      <c r="B116" s="26"/>
      <c r="C116" s="16"/>
      <c r="D116" s="26"/>
      <c r="E116" s="16"/>
      <c r="F116" s="17"/>
      <c r="G116" s="16"/>
      <c r="H116" s="23"/>
    </row>
    <row r="117" spans="1:8" ht="12.75">
      <c r="A117" s="25"/>
      <c r="B117" s="26"/>
      <c r="C117" s="16"/>
      <c r="D117" s="26"/>
      <c r="E117" s="16"/>
      <c r="F117" s="17"/>
      <c r="G117" s="16"/>
      <c r="H117" s="23"/>
    </row>
    <row r="118" spans="1:8" ht="12.75">
      <c r="A118" s="25"/>
      <c r="B118" s="26"/>
      <c r="C118" s="16"/>
      <c r="D118" s="26"/>
      <c r="E118" s="16"/>
      <c r="F118" s="17"/>
      <c r="G118" s="16"/>
      <c r="H118" s="23"/>
    </row>
    <row r="119" spans="1:8" ht="12.75">
      <c r="A119" s="25"/>
      <c r="B119" s="26"/>
      <c r="C119" s="16"/>
      <c r="D119" s="26"/>
      <c r="E119" s="16"/>
      <c r="F119" s="17"/>
      <c r="G119" s="16"/>
      <c r="H119" s="23"/>
    </row>
    <row r="120" spans="1:8" ht="12.75">
      <c r="A120" s="25"/>
      <c r="B120" s="26"/>
      <c r="C120" s="16"/>
      <c r="D120" s="26"/>
      <c r="E120" s="16"/>
      <c r="F120" s="17"/>
      <c r="G120" s="16"/>
      <c r="H120" s="23"/>
    </row>
    <row r="121" spans="1:8" ht="12.75">
      <c r="A121" s="25"/>
      <c r="B121" s="26"/>
      <c r="C121" s="16"/>
      <c r="D121" s="26"/>
      <c r="E121" s="16"/>
      <c r="F121" s="17"/>
      <c r="G121" s="16"/>
      <c r="H121" s="23"/>
    </row>
    <row r="122" spans="1:8" ht="12.75">
      <c r="A122" s="25"/>
      <c r="B122" s="26"/>
      <c r="C122" s="16"/>
      <c r="D122" s="26"/>
      <c r="E122" s="16"/>
      <c r="F122" s="17"/>
      <c r="G122" s="16"/>
      <c r="H122" s="23"/>
    </row>
    <row r="123" spans="1:8" ht="12.75">
      <c r="A123" s="25"/>
      <c r="B123" s="26"/>
      <c r="C123" s="16"/>
      <c r="D123" s="26"/>
      <c r="E123" s="16"/>
      <c r="F123" s="17"/>
      <c r="G123" s="16"/>
      <c r="H123" s="23"/>
    </row>
    <row r="124" spans="1:8" ht="12.75">
      <c r="A124" s="25"/>
      <c r="B124" s="26"/>
      <c r="C124" s="16"/>
      <c r="D124" s="26"/>
      <c r="E124" s="16"/>
      <c r="F124" s="17"/>
      <c r="G124" s="16"/>
      <c r="H124" s="23"/>
    </row>
    <row r="125" spans="1:8" ht="12.75">
      <c r="A125" s="25"/>
      <c r="B125" s="26"/>
      <c r="C125" s="16"/>
      <c r="D125" s="26"/>
      <c r="E125" s="16"/>
      <c r="F125" s="17"/>
      <c r="G125" s="16"/>
      <c r="H125" s="23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1" r:id="rId3"/>
  <rowBreaks count="1" manualBreakCount="1">
    <brk id="5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Wesslenius</dc:creator>
  <cp:keywords/>
  <dc:description/>
  <cp:lastModifiedBy>jörgen</cp:lastModifiedBy>
  <cp:lastPrinted>2006-09-13T10:56:22Z</cp:lastPrinted>
  <dcterms:created xsi:type="dcterms:W3CDTF">1999-09-02T09:23:55Z</dcterms:created>
  <dcterms:modified xsi:type="dcterms:W3CDTF">2006-09-25T14:25:46Z</dcterms:modified>
  <cp:category/>
  <cp:version/>
  <cp:contentType/>
  <cp:contentStatus/>
</cp:coreProperties>
</file>