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7488" windowHeight="4896" activeTab="0"/>
  </bookViews>
  <sheets>
    <sheet name="utfall augusti" sheetId="1" r:id="rId1"/>
    <sheet name="Diagram" sheetId="2" r:id="rId2"/>
    <sheet name="Blad3" sheetId="3" r:id="rId3"/>
    <sheet name="Blad4" sheetId="4" r:id="rId4"/>
  </sheets>
  <externalReferences>
    <externalReference r:id="rId7"/>
  </externalReferences>
  <definedNames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Kontofördelning">#REF!</definedName>
    <definedName name="_xlnm.Print_Titles" localSheetId="0">'utfall augusti'!$14:$17</definedName>
  </definedNames>
  <calcPr fullCalcOnLoad="1"/>
</workbook>
</file>

<file path=xl/comments1.xml><?xml version="1.0" encoding="utf-8"?>
<comments xmlns="http://schemas.openxmlformats.org/spreadsheetml/2006/main">
  <authors>
    <author>Amnesty International</author>
    <author>Datoransvarig</author>
  </authors>
  <commentList>
    <comment ref="L17" authorId="0">
      <text>
        <r>
          <rPr>
            <b/>
            <sz val="8"/>
            <rFont val="Tahoma"/>
            <family val="0"/>
          </rPr>
          <t>Hämtas från filen tidrapporter och sammanställningen där.</t>
        </r>
      </text>
    </comment>
    <comment ref="M17" authorId="0">
      <text>
        <r>
          <rPr>
            <b/>
            <sz val="8"/>
            <rFont val="Tahoma"/>
            <family val="0"/>
          </rPr>
          <t>Programmet tilldelas lika stort administrativt pålägg som det drar lönekostnader.</t>
        </r>
      </text>
    </comment>
    <comment ref="A90" authorId="0">
      <text>
        <r>
          <rPr>
            <b/>
            <sz val="8"/>
            <rFont val="Tahoma"/>
            <family val="0"/>
          </rPr>
          <t>Inklusive fördelade lönekostnader</t>
        </r>
      </text>
    </comment>
    <comment ref="J66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Diff mot originalet är personalutbildningskostnader som numera ligger under personal.</t>
        </r>
      </text>
    </comment>
    <comment ref="M85" authorId="0">
      <text>
        <r>
          <rPr>
            <b/>
            <sz val="8"/>
            <rFont val="Tahoma"/>
            <family val="0"/>
          </rPr>
          <t>Tjänster som ej fördelas, se filen tidrapporter</t>
        </r>
      </text>
    </comment>
    <comment ref="M86" authorId="0">
      <text>
        <r>
          <rPr>
            <b/>
            <sz val="8"/>
            <rFont val="Tahoma"/>
            <family val="0"/>
          </rPr>
          <t>Administrationsdel för de tjänster som fördelas</t>
        </r>
      </text>
    </comment>
  </commentList>
</comments>
</file>

<file path=xl/sharedStrings.xml><?xml version="1.0" encoding="utf-8"?>
<sst xmlns="http://schemas.openxmlformats.org/spreadsheetml/2006/main" count="108" uniqueCount="88">
  <si>
    <t>(i tkr)</t>
  </si>
  <si>
    <t>Direkta</t>
  </si>
  <si>
    <t>Fördelade</t>
  </si>
  <si>
    <t>Summa</t>
  </si>
  <si>
    <t>programkostnader</t>
  </si>
  <si>
    <t>kostnader</t>
  </si>
  <si>
    <t xml:space="preserve">kostnader </t>
  </si>
  <si>
    <t>Ack</t>
  </si>
  <si>
    <t>Utfall</t>
  </si>
  <si>
    <t>Budget</t>
  </si>
  <si>
    <t>%</t>
  </si>
  <si>
    <t>DL</t>
  </si>
  <si>
    <t>Adm</t>
  </si>
  <si>
    <t>Specialgrupper</t>
  </si>
  <si>
    <t>Arbetsgrupper</t>
  </si>
  <si>
    <t>Distrikt</t>
  </si>
  <si>
    <t>Samordningsgrupper</t>
  </si>
  <si>
    <t>Blixtaktioner</t>
  </si>
  <si>
    <t>Kortkampanjen</t>
  </si>
  <si>
    <t>4. Medlemmar och organisation</t>
  </si>
  <si>
    <t>Regional verksamhet</t>
  </si>
  <si>
    <t>Intersektionella möten</t>
  </si>
  <si>
    <t>Försäljning</t>
  </si>
  <si>
    <t>SUMMA PROGRAMKOSTNADER</t>
  </si>
  <si>
    <t>Sekretariatet</t>
  </si>
  <si>
    <t>Avskrivningar</t>
  </si>
  <si>
    <t>SUMMA SEKTIONSKOSTN.</t>
  </si>
  <si>
    <t xml:space="preserve">Internationella sekretariatet </t>
  </si>
  <si>
    <t>TOTALA KOSTNADER</t>
  </si>
  <si>
    <t>SAMMANFATTNING</t>
  </si>
  <si>
    <t xml:space="preserve"> (%)</t>
  </si>
  <si>
    <t>Direkta programkostnader</t>
  </si>
  <si>
    <t>Direkta programlönekostnader</t>
  </si>
  <si>
    <t>Summa direkta programkostnader</t>
  </si>
  <si>
    <t>Summa sektionskostnader</t>
  </si>
  <si>
    <t>Internationella sekretariatet</t>
  </si>
  <si>
    <t>Summa kostnader</t>
  </si>
  <si>
    <t>Summa adm</t>
  </si>
  <si>
    <t>Övr adm</t>
  </si>
  <si>
    <t xml:space="preserve">Ack </t>
  </si>
  <si>
    <t>Registerhantering</t>
  </si>
  <si>
    <t>Ungdomsarbete</t>
  </si>
  <si>
    <t>MR-info</t>
  </si>
  <si>
    <t>Ej fördelat</t>
  </si>
  <si>
    <t>Total</t>
  </si>
  <si>
    <t>Fördelning av lönekostnader och administrativa kostnader på program</t>
  </si>
  <si>
    <t xml:space="preserve">Administration </t>
  </si>
  <si>
    <t>Bilaga 5</t>
  </si>
  <si>
    <t>Kampanjer &amp; aktioner</t>
  </si>
  <si>
    <t>Lobbyverksamhet (inkl EU-för.)</t>
  </si>
  <si>
    <t>Mediaarbete</t>
  </si>
  <si>
    <t>Amnesty Press</t>
  </si>
  <si>
    <t>Marknadsföring &amp; infomaterial</t>
  </si>
  <si>
    <t>MR-utbildning</t>
  </si>
  <si>
    <t>3. Stöd till aktivism</t>
  </si>
  <si>
    <t xml:space="preserve">Årsmötet </t>
  </si>
  <si>
    <t xml:space="preserve">Budgetmötet </t>
  </si>
  <si>
    <t xml:space="preserve">ICM/Internationella möten </t>
  </si>
  <si>
    <t xml:space="preserve">Styrelsen </t>
  </si>
  <si>
    <t xml:space="preserve">Valberedningen </t>
  </si>
  <si>
    <t>Granskningskommittéen</t>
  </si>
  <si>
    <t xml:space="preserve">Resor o diverse </t>
  </si>
  <si>
    <t>5. Insamlingsarbete</t>
  </si>
  <si>
    <t>Medlemsvärvning &amp; avisering</t>
  </si>
  <si>
    <t>Insamling</t>
  </si>
  <si>
    <t xml:space="preserve">Amnestyfondens andel </t>
  </si>
  <si>
    <t>6. Gemensamma kostnader</t>
  </si>
  <si>
    <t>Verksamhetsutveckling</t>
  </si>
  <si>
    <t>IT</t>
  </si>
  <si>
    <t>Tryckeri</t>
  </si>
  <si>
    <t>Personal</t>
  </si>
  <si>
    <t>7. Internationella rörelsen</t>
  </si>
  <si>
    <t>1. Kampanjer</t>
  </si>
  <si>
    <t>Flyktingarbete (inkl RGB)</t>
  </si>
  <si>
    <t>2. Information och kommunikation</t>
  </si>
  <si>
    <t>Rätt ska va rätt (Allmänna arvsfonden)</t>
  </si>
  <si>
    <t>Kampanjer</t>
  </si>
  <si>
    <t>Information &amp; Kommunikation</t>
  </si>
  <si>
    <t>Stöd till aktivism</t>
  </si>
  <si>
    <t>Medlemmar &amp; organisation</t>
  </si>
  <si>
    <t>Insamlingsarbete</t>
  </si>
  <si>
    <t>Verksamhetsområde</t>
  </si>
  <si>
    <t>Kostnader</t>
  </si>
  <si>
    <t xml:space="preserve">Samtliga kostnader t o m tertial 2, 2006 fördelade på program </t>
  </si>
  <si>
    <t>Ack  05</t>
  </si>
  <si>
    <t>Ack utfall 06</t>
  </si>
  <si>
    <t>aug</t>
  </si>
  <si>
    <t>Utbildning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</si>
</sst>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#,##0,"/>
    <numFmt numFmtId="168" formatCode="#,##0&quot; kr&quot;;\-#,##0&quot; kr&quot;"/>
    <numFmt numFmtId="169" formatCode="#,##0&quot; kr&quot;;[Red]\-#,##0&quot; kr&quot;"/>
    <numFmt numFmtId="170" formatCode="#,##0.00&quot; kr&quot;;\-#,##0.00&quot; kr&quot;"/>
    <numFmt numFmtId="171" formatCode="#,##0.00&quot; kr&quot;;[Red]\-#,##0.00&quot; kr&quot;"/>
    <numFmt numFmtId="172" formatCode="_-* #,##0&quot; kr&quot;_-;\-* #,##0&quot; kr&quot;_-;_-* &quot;-&quot;&quot; kr&quot;_-;_-@_-"/>
    <numFmt numFmtId="173" formatCode="_-* #,##0_ _k_r_-;\-* #,##0_ _k_r_-;_-* &quot;-&quot;_ _k_r_-;_-@_-"/>
    <numFmt numFmtId="174" formatCode="_-* #,##0.00&quot; kr&quot;_-;\-* #,##0.00&quot; kr&quot;_-;_-* &quot;-&quot;??&quot; kr&quot;_-;_-@_-"/>
    <numFmt numFmtId="175" formatCode="_-* #,##0.00_ _k_r_-;\-* #,##0.00_ _k_r_-;_-* &quot;-&quot;??_ _k_r_-;_-@_-"/>
    <numFmt numFmtId="176" formatCode="yy/m/d"/>
    <numFmt numFmtId="177" formatCode="d/mmm/yy"/>
    <numFmt numFmtId="178" formatCode="d/mmm"/>
    <numFmt numFmtId="179" formatCode="h\.mm\ AM/PM"/>
    <numFmt numFmtId="180" formatCode="h\.mm\.ss\ AM/PM"/>
    <numFmt numFmtId="181" formatCode="h\.mm"/>
    <numFmt numFmtId="182" formatCode="h\.mm\.ss"/>
    <numFmt numFmtId="183" formatCode="yy/m/d\ h\.mm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#,##0.000"/>
    <numFmt numFmtId="191" formatCode="00.0"/>
    <numFmt numFmtId="192" formatCode="0.00000000"/>
    <numFmt numFmtId="193" formatCode="_-* #,##0.0\ &quot;kr&quot;_-;\-* #,##0.0\ &quot;kr&quot;_-;_-* &quot;-&quot;??\ &quot;kr&quot;_-;_-@_-"/>
    <numFmt numFmtId="194" formatCode="_-* #,##0\ &quot;kr&quot;_-;\-* #,##0\ &quot;kr&quot;_-;_-* &quot;-&quot;??\ &quot;kr&quot;_-;_-@_-"/>
    <numFmt numFmtId="195" formatCode="_-* #,##0.0\ _k_r_-;\-* #,##0.0\ _k_r_-;_-* &quot;-&quot;??\ _k_r_-;_-@_-"/>
    <numFmt numFmtId="196" formatCode="_-* #,##0\ _k_r_-;\-* #,##0\ _k_r_-;_-* &quot;-&quot;??\ _k_r_-;_-@_-"/>
  </numFmts>
  <fonts count="2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ms Rm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Geneva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Times New Roman"/>
      <family val="1"/>
    </font>
    <font>
      <sz val="8"/>
      <name val="Tahoma"/>
      <family val="0"/>
    </font>
    <font>
      <sz val="10"/>
      <name val="Verdana"/>
      <family val="2"/>
    </font>
    <font>
      <sz val="8.25"/>
      <name val="Arial"/>
      <family val="0"/>
    </font>
    <font>
      <b/>
      <sz val="10"/>
      <name val="Arial"/>
      <family val="0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15" applyFont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>
      <alignment/>
      <protection/>
    </xf>
    <xf numFmtId="0" fontId="6" fillId="0" borderId="0" xfId="15" applyFont="1">
      <alignment/>
      <protection/>
    </xf>
    <xf numFmtId="4" fontId="0" fillId="0" borderId="0" xfId="15" applyNumberFormat="1" applyFont="1">
      <alignment/>
      <protection/>
    </xf>
    <xf numFmtId="0" fontId="0" fillId="0" borderId="0" xfId="15" applyFont="1" applyBorder="1" applyAlignment="1">
      <alignment horizontal="left"/>
      <protection/>
    </xf>
    <xf numFmtId="0" fontId="0" fillId="0" borderId="0" xfId="15" applyFont="1" applyFill="1" applyAlignment="1">
      <alignment horizontal="right"/>
      <protection/>
    </xf>
    <xf numFmtId="0" fontId="1" fillId="0" borderId="0" xfId="15" applyFont="1" applyAlignment="1">
      <alignment horizontal="left"/>
      <protection/>
    </xf>
    <xf numFmtId="3" fontId="1" fillId="0" borderId="0" xfId="20" applyNumberFormat="1" applyFont="1" applyAlignment="1">
      <alignment horizontal="right"/>
    </xf>
    <xf numFmtId="0" fontId="0" fillId="0" borderId="0" xfId="15" applyFont="1" applyFill="1">
      <alignment/>
      <protection/>
    </xf>
    <xf numFmtId="0" fontId="6" fillId="0" borderId="0" xfId="15" applyFont="1" applyAlignment="1">
      <alignment horizontal="left"/>
      <protection/>
    </xf>
    <xf numFmtId="3" fontId="1" fillId="0" borderId="1" xfId="20" applyNumberFormat="1" applyFont="1" applyBorder="1" applyAlignment="1">
      <alignment horizontal="right"/>
    </xf>
    <xf numFmtId="0" fontId="0" fillId="0" borderId="0" xfId="15" applyFont="1" applyBorder="1">
      <alignment/>
      <protection/>
    </xf>
    <xf numFmtId="0" fontId="0" fillId="0" borderId="2" xfId="15" applyFont="1" applyBorder="1">
      <alignment/>
      <protection/>
    </xf>
    <xf numFmtId="0" fontId="0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center"/>
      <protection/>
    </xf>
    <xf numFmtId="3" fontId="1" fillId="0" borderId="3" xfId="20" applyNumberFormat="1" applyFont="1" applyBorder="1" applyAlignment="1">
      <alignment horizontal="right"/>
    </xf>
    <xf numFmtId="0" fontId="0" fillId="0" borderId="0" xfId="15" applyFont="1" applyBorder="1" applyAlignment="1">
      <alignment horizontal="centerContinuous"/>
      <protection/>
    </xf>
    <xf numFmtId="4" fontId="0" fillId="0" borderId="0" xfId="15" applyNumberFormat="1" applyFont="1" applyAlignment="1">
      <alignment horizontal="centerContinuous"/>
      <protection/>
    </xf>
    <xf numFmtId="0" fontId="1" fillId="0" borderId="4" xfId="15" applyFont="1" applyBorder="1" applyAlignment="1">
      <alignment horizontal="right"/>
      <protection/>
    </xf>
    <xf numFmtId="0" fontId="1" fillId="0" borderId="5" xfId="15" applyFont="1" applyBorder="1" applyAlignment="1">
      <alignment horizontal="right"/>
      <protection/>
    </xf>
    <xf numFmtId="0" fontId="1" fillId="0" borderId="4" xfId="15" applyFont="1" applyBorder="1">
      <alignment/>
      <protection/>
    </xf>
    <xf numFmtId="0" fontId="1" fillId="0" borderId="6" xfId="15" applyFont="1" applyBorder="1">
      <alignment/>
      <protection/>
    </xf>
    <xf numFmtId="0" fontId="1" fillId="0" borderId="7" xfId="15" applyFont="1" applyBorder="1" applyAlignment="1">
      <alignment horizontal="right"/>
      <protection/>
    </xf>
    <xf numFmtId="0" fontId="1" fillId="0" borderId="0" xfId="15" applyFont="1" applyBorder="1" applyAlignment="1" quotePrefix="1">
      <alignment horizontal="right"/>
      <protection/>
    </xf>
    <xf numFmtId="3" fontId="0" fillId="0" borderId="0" xfId="15" applyNumberFormat="1" applyFont="1">
      <alignment/>
      <protection/>
    </xf>
    <xf numFmtId="3" fontId="0" fillId="0" borderId="2" xfId="15" applyNumberFormat="1" applyFont="1" applyBorder="1">
      <alignment/>
      <protection/>
    </xf>
    <xf numFmtId="3" fontId="0" fillId="0" borderId="0" xfId="15" applyNumberFormat="1" applyFont="1" applyBorder="1">
      <alignment/>
      <protection/>
    </xf>
    <xf numFmtId="3" fontId="1" fillId="0" borderId="5" xfId="20" applyNumberFormat="1" applyFont="1" applyBorder="1" applyAlignment="1">
      <alignment/>
    </xf>
    <xf numFmtId="3" fontId="1" fillId="0" borderId="6" xfId="20" applyNumberFormat="1" applyFont="1" applyBorder="1" applyAlignment="1">
      <alignment/>
    </xf>
    <xf numFmtId="3" fontId="1" fillId="0" borderId="6" xfId="15" applyNumberFormat="1" applyFont="1" applyBorder="1">
      <alignment/>
      <protection/>
    </xf>
    <xf numFmtId="3" fontId="1" fillId="0" borderId="0" xfId="15" applyNumberFormat="1" applyFont="1" applyBorder="1">
      <alignment/>
      <protection/>
    </xf>
    <xf numFmtId="0" fontId="1" fillId="0" borderId="0" xfId="15" applyFont="1">
      <alignment/>
      <protection/>
    </xf>
    <xf numFmtId="3" fontId="1" fillId="0" borderId="0" xfId="20" applyNumberFormat="1" applyFont="1" applyBorder="1" applyAlignment="1">
      <alignment/>
    </xf>
    <xf numFmtId="0" fontId="0" fillId="0" borderId="8" xfId="15" applyFont="1" applyBorder="1">
      <alignment/>
      <protection/>
    </xf>
    <xf numFmtId="3" fontId="0" fillId="0" borderId="8" xfId="15" applyNumberFormat="1" applyFont="1" applyBorder="1">
      <alignment/>
      <protection/>
    </xf>
    <xf numFmtId="3" fontId="1" fillId="0" borderId="5" xfId="15" applyNumberFormat="1" applyFont="1" applyBorder="1">
      <alignment/>
      <protection/>
    </xf>
    <xf numFmtId="0" fontId="1" fillId="0" borderId="0" xfId="15" applyFont="1" applyBorder="1" applyAlignment="1">
      <alignment horizontal="right"/>
      <protection/>
    </xf>
    <xf numFmtId="0" fontId="1" fillId="0" borderId="0" xfId="15" applyFont="1" applyBorder="1" applyAlignment="1">
      <alignment horizontal="left"/>
      <protection/>
    </xf>
    <xf numFmtId="0" fontId="1" fillId="0" borderId="5" xfId="15" applyFont="1" applyBorder="1" applyAlignment="1">
      <alignment horizontal="left"/>
      <protection/>
    </xf>
    <xf numFmtId="3" fontId="1" fillId="0" borderId="4" xfId="15" applyNumberFormat="1" applyFont="1" applyBorder="1">
      <alignment/>
      <protection/>
    </xf>
    <xf numFmtId="0" fontId="0" fillId="0" borderId="5" xfId="15" applyFont="1" applyBorder="1">
      <alignment/>
      <protection/>
    </xf>
    <xf numFmtId="0" fontId="1" fillId="0" borderId="9" xfId="15" applyFont="1" applyBorder="1" applyAlignment="1">
      <alignment horizontal="left"/>
      <protection/>
    </xf>
    <xf numFmtId="0" fontId="0" fillId="0" borderId="9" xfId="15" applyFont="1" applyBorder="1">
      <alignment/>
      <protection/>
    </xf>
    <xf numFmtId="0" fontId="8" fillId="0" borderId="0" xfId="15" applyFont="1" applyAlignment="1">
      <alignment horizontal="left"/>
      <protection/>
    </xf>
    <xf numFmtId="0" fontId="0" fillId="0" borderId="0" xfId="15" applyFont="1" applyAlignment="1" quotePrefix="1">
      <alignment horizontal="right"/>
      <protection/>
    </xf>
    <xf numFmtId="3" fontId="0" fillId="0" borderId="0" xfId="15" applyNumberFormat="1" applyFont="1" applyAlignment="1">
      <alignment horizontal="right"/>
      <protection/>
    </xf>
    <xf numFmtId="164" fontId="0" fillId="0" borderId="0" xfId="15" applyNumberFormat="1" applyFont="1">
      <alignment/>
      <protection/>
    </xf>
    <xf numFmtId="0" fontId="9" fillId="0" borderId="0" xfId="15" applyFont="1" applyAlignment="1">
      <alignment horizontal="left"/>
      <protection/>
    </xf>
    <xf numFmtId="3" fontId="9" fillId="0" borderId="0" xfId="15" applyNumberFormat="1" applyFont="1">
      <alignment/>
      <protection/>
    </xf>
    <xf numFmtId="3" fontId="9" fillId="0" borderId="0" xfId="15" applyNumberFormat="1" applyFont="1" applyAlignment="1">
      <alignment horizontal="right"/>
      <protection/>
    </xf>
    <xf numFmtId="3" fontId="1" fillId="0" borderId="0" xfId="15" applyNumberFormat="1" applyFont="1">
      <alignment/>
      <protection/>
    </xf>
    <xf numFmtId="3" fontId="1" fillId="0" borderId="0" xfId="15" applyNumberFormat="1" applyFont="1" applyAlignment="1">
      <alignment horizontal="right"/>
      <protection/>
    </xf>
    <xf numFmtId="0" fontId="8" fillId="0" borderId="0" xfId="15" applyFont="1" applyBorder="1" applyAlignment="1">
      <alignment horizontal="right"/>
      <protection/>
    </xf>
    <xf numFmtId="3" fontId="1" fillId="0" borderId="10" xfId="20" applyNumberFormat="1" applyFont="1" applyBorder="1" applyAlignment="1">
      <alignment horizontal="centerContinuous"/>
    </xf>
    <xf numFmtId="0" fontId="0" fillId="0" borderId="8" xfId="15" applyFont="1" applyFill="1" applyBorder="1" applyAlignment="1">
      <alignment horizontal="centerContinuous"/>
      <protection/>
    </xf>
    <xf numFmtId="0" fontId="0" fillId="0" borderId="11" xfId="15" applyFont="1" applyBorder="1" applyAlignment="1">
      <alignment horizontal="centerContinuous"/>
      <protection/>
    </xf>
    <xf numFmtId="0" fontId="1" fillId="0" borderId="12" xfId="15" applyFont="1" applyFill="1" applyBorder="1" applyAlignment="1">
      <alignment horizontal="centerContinuous"/>
      <protection/>
    </xf>
    <xf numFmtId="0" fontId="0" fillId="0" borderId="2" xfId="15" applyFont="1" applyBorder="1" applyAlignment="1">
      <alignment horizontal="centerContinuous"/>
      <protection/>
    </xf>
    <xf numFmtId="0" fontId="1" fillId="0" borderId="12" xfId="15" applyFont="1" applyBorder="1" applyAlignment="1">
      <alignment horizontal="centerContinuous"/>
      <protection/>
    </xf>
    <xf numFmtId="9" fontId="0" fillId="0" borderId="0" xfId="15" applyNumberFormat="1" applyFont="1" applyAlignment="1">
      <alignment horizontal="right"/>
      <protection/>
    </xf>
    <xf numFmtId="9" fontId="0" fillId="0" borderId="0" xfId="15" applyNumberFormat="1" applyFont="1" applyFill="1" applyAlignment="1">
      <alignment horizontal="right"/>
      <protection/>
    </xf>
    <xf numFmtId="9" fontId="0" fillId="0" borderId="11" xfId="15" applyNumberFormat="1" applyFont="1" applyBorder="1" applyAlignment="1">
      <alignment horizontal="centerContinuous"/>
      <protection/>
    </xf>
    <xf numFmtId="9" fontId="0" fillId="0" borderId="2" xfId="15" applyNumberFormat="1" applyFont="1" applyBorder="1" applyAlignment="1">
      <alignment horizontal="centerContinuous"/>
      <protection/>
    </xf>
    <xf numFmtId="9" fontId="0" fillId="0" borderId="2" xfId="15" applyNumberFormat="1" applyFont="1" applyBorder="1" applyAlignment="1">
      <alignment horizontal="right"/>
      <protection/>
    </xf>
    <xf numFmtId="9" fontId="3" fillId="0" borderId="6" xfId="15" applyNumberFormat="1" applyFont="1" applyBorder="1" applyAlignment="1">
      <alignment horizontal="right"/>
      <protection/>
    </xf>
    <xf numFmtId="9" fontId="2" fillId="0" borderId="2" xfId="17" applyNumberFormat="1" applyFont="1" applyBorder="1" applyAlignment="1">
      <alignment horizontal="right"/>
    </xf>
    <xf numFmtId="9" fontId="3" fillId="0" borderId="6" xfId="17" applyNumberFormat="1" applyFont="1" applyBorder="1" applyAlignment="1">
      <alignment/>
    </xf>
    <xf numFmtId="9" fontId="2" fillId="0" borderId="2" xfId="15" applyNumberFormat="1" applyFont="1" applyBorder="1" applyAlignment="1">
      <alignment horizontal="right"/>
      <protection/>
    </xf>
    <xf numFmtId="9" fontId="0" fillId="0" borderId="0" xfId="15" applyNumberFormat="1" applyFont="1">
      <alignment/>
      <protection/>
    </xf>
    <xf numFmtId="9" fontId="9" fillId="0" borderId="0" xfId="15" applyNumberFormat="1" applyFont="1">
      <alignment/>
      <protection/>
    </xf>
    <xf numFmtId="9" fontId="1" fillId="0" borderId="0" xfId="15" applyNumberFormat="1" applyFont="1">
      <alignment/>
      <protection/>
    </xf>
    <xf numFmtId="9" fontId="0" fillId="0" borderId="1" xfId="15" applyNumberFormat="1" applyFont="1" applyBorder="1">
      <alignment/>
      <protection/>
    </xf>
    <xf numFmtId="9" fontId="0" fillId="0" borderId="3" xfId="15" applyNumberFormat="1" applyFont="1" applyBorder="1">
      <alignment/>
      <protection/>
    </xf>
    <xf numFmtId="9" fontId="1" fillId="0" borderId="7" xfId="15" applyNumberFormat="1" applyFont="1" applyBorder="1" applyAlignment="1">
      <alignment horizontal="right"/>
      <protection/>
    </xf>
    <xf numFmtId="9" fontId="0" fillId="0" borderId="2" xfId="15" applyNumberFormat="1" applyFont="1" applyBorder="1">
      <alignment/>
      <protection/>
    </xf>
    <xf numFmtId="9" fontId="1" fillId="0" borderId="6" xfId="17" applyNumberFormat="1" applyFont="1" applyBorder="1" applyAlignment="1">
      <alignment/>
    </xf>
    <xf numFmtId="9" fontId="1" fillId="0" borderId="7" xfId="17" applyNumberFormat="1" applyFont="1" applyBorder="1" applyAlignment="1">
      <alignment/>
    </xf>
    <xf numFmtId="9" fontId="1" fillId="0" borderId="13" xfId="15" applyNumberFormat="1" applyFont="1" applyBorder="1">
      <alignment/>
      <protection/>
    </xf>
    <xf numFmtId="0" fontId="1" fillId="0" borderId="0" xfId="15" applyFont="1" applyAlignment="1">
      <alignment horizontal="right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Border="1" applyAlignment="1">
      <alignment horizontal="left"/>
      <protection/>
    </xf>
    <xf numFmtId="0" fontId="9" fillId="0" borderId="0" xfId="15" applyFont="1">
      <alignment/>
      <protection/>
    </xf>
    <xf numFmtId="0" fontId="1" fillId="0" borderId="12" xfId="15" applyFont="1" applyBorder="1" applyAlignment="1">
      <alignment horizontal="right"/>
      <protection/>
    </xf>
    <xf numFmtId="0" fontId="0" fillId="0" borderId="0" xfId="15" applyFont="1" applyBorder="1" applyAlignment="1">
      <alignment horizontal="center"/>
      <protection/>
    </xf>
    <xf numFmtId="4" fontId="0" fillId="0" borderId="0" xfId="15" applyNumberFormat="1" applyFont="1" applyAlignment="1">
      <alignment horizontal="center"/>
      <protection/>
    </xf>
    <xf numFmtId="4" fontId="1" fillId="0" borderId="0" xfId="15" applyNumberFormat="1" applyFont="1">
      <alignment/>
      <protection/>
    </xf>
    <xf numFmtId="0" fontId="0" fillId="0" borderId="11" xfId="15" applyFont="1" applyBorder="1">
      <alignment/>
      <protection/>
    </xf>
    <xf numFmtId="3" fontId="1" fillId="0" borderId="2" xfId="20" applyNumberFormat="1" applyFont="1" applyBorder="1" applyAlignment="1">
      <alignment/>
    </xf>
    <xf numFmtId="4" fontId="0" fillId="0" borderId="0" xfId="15" applyNumberFormat="1" applyFont="1" applyAlignment="1">
      <alignment horizontal="right"/>
      <protection/>
    </xf>
    <xf numFmtId="3" fontId="0" fillId="2" borderId="2" xfId="15" applyNumberFormat="1" applyFont="1" applyFill="1" applyBorder="1">
      <alignment/>
      <protection/>
    </xf>
    <xf numFmtId="3" fontId="1" fillId="2" borderId="6" xfId="20" applyNumberFormat="1" applyFont="1" applyFill="1" applyBorder="1" applyAlignment="1">
      <alignment/>
    </xf>
    <xf numFmtId="0" fontId="0" fillId="2" borderId="2" xfId="15" applyFont="1" applyFill="1" applyBorder="1">
      <alignment/>
      <protection/>
    </xf>
    <xf numFmtId="3" fontId="1" fillId="2" borderId="13" xfId="15" applyNumberFormat="1" applyFont="1" applyFill="1" applyBorder="1">
      <alignment/>
      <protection/>
    </xf>
    <xf numFmtId="3" fontId="1" fillId="2" borderId="1" xfId="20" applyNumberFormat="1" applyFont="1" applyFill="1" applyBorder="1" applyAlignment="1">
      <alignment horizontal="right"/>
    </xf>
    <xf numFmtId="3" fontId="1" fillId="2" borderId="2" xfId="20" applyNumberFormat="1" applyFont="1" applyFill="1" applyBorder="1" applyAlignment="1">
      <alignment horizontal="center"/>
    </xf>
    <xf numFmtId="0" fontId="1" fillId="2" borderId="7" xfId="15" applyFont="1" applyFill="1" applyBorder="1" applyAlignment="1">
      <alignment horizontal="center"/>
      <protection/>
    </xf>
    <xf numFmtId="0" fontId="13" fillId="3" borderId="0" xfId="15" applyFont="1" applyFill="1" applyBorder="1" applyAlignment="1">
      <alignment horizontal="left"/>
      <protection/>
    </xf>
    <xf numFmtId="0" fontId="13" fillId="0" borderId="0" xfId="15" applyFont="1" applyFill="1" applyBorder="1" applyAlignment="1">
      <alignment horizontal="left"/>
      <protection/>
    </xf>
    <xf numFmtId="0" fontId="14" fillId="0" borderId="0" xfId="15" applyFont="1" applyFill="1">
      <alignment/>
      <protection/>
    </xf>
    <xf numFmtId="0" fontId="13" fillId="3" borderId="0" xfId="15" applyFont="1" applyFill="1">
      <alignment/>
      <protection/>
    </xf>
    <xf numFmtId="0" fontId="13" fillId="0" borderId="0" xfId="15" applyFont="1" applyFill="1">
      <alignment/>
      <protection/>
    </xf>
    <xf numFmtId="0" fontId="15" fillId="0" borderId="0" xfId="15" applyFont="1" applyFill="1" applyBorder="1" applyAlignment="1">
      <alignment horizontal="left"/>
      <protection/>
    </xf>
    <xf numFmtId="3" fontId="13" fillId="0" borderId="12" xfId="20" applyNumberFormat="1" applyFont="1" applyFill="1" applyBorder="1" applyAlignment="1">
      <alignment horizontal="right"/>
    </xf>
    <xf numFmtId="0" fontId="14" fillId="0" borderId="0" xfId="15" applyFont="1" applyAlignment="1">
      <alignment horizontal="left"/>
      <protection/>
    </xf>
    <xf numFmtId="3" fontId="1" fillId="0" borderId="4" xfId="20" applyNumberFormat="1" applyFont="1" applyBorder="1" applyAlignment="1">
      <alignment/>
    </xf>
    <xf numFmtId="0" fontId="0" fillId="0" borderId="12" xfId="15" applyFont="1" applyBorder="1">
      <alignment/>
      <protection/>
    </xf>
    <xf numFmtId="3" fontId="0" fillId="0" borderId="12" xfId="20" applyNumberFormat="1" applyFont="1" applyBorder="1" applyAlignment="1">
      <alignment/>
    </xf>
    <xf numFmtId="3" fontId="1" fillId="0" borderId="12" xfId="15" applyNumberFormat="1" applyFont="1" applyBorder="1">
      <alignment/>
      <protection/>
    </xf>
    <xf numFmtId="3" fontId="0" fillId="0" borderId="12" xfId="15" applyNumberFormat="1" applyFont="1" applyBorder="1">
      <alignment/>
      <protection/>
    </xf>
    <xf numFmtId="3" fontId="1" fillId="0" borderId="12" xfId="20" applyNumberFormat="1" applyFont="1" applyBorder="1" applyAlignment="1">
      <alignment/>
    </xf>
    <xf numFmtId="3" fontId="1" fillId="0" borderId="14" xfId="15" applyNumberFormat="1" applyFont="1" applyBorder="1">
      <alignment/>
      <protection/>
    </xf>
    <xf numFmtId="3" fontId="13" fillId="3" borderId="12" xfId="20" applyNumberFormat="1" applyFont="1" applyFill="1" applyBorder="1" applyAlignment="1">
      <alignment horizontal="right"/>
    </xf>
    <xf numFmtId="167" fontId="13" fillId="0" borderId="12" xfId="15" applyNumberFormat="1" applyFont="1" applyFill="1" applyBorder="1" applyAlignment="1">
      <alignment horizontal="right"/>
      <protection/>
    </xf>
    <xf numFmtId="3" fontId="13" fillId="3" borderId="12" xfId="15" applyNumberFormat="1" applyFont="1" applyFill="1" applyBorder="1" applyAlignment="1">
      <alignment horizontal="right"/>
      <protection/>
    </xf>
    <xf numFmtId="3" fontId="13" fillId="0" borderId="12" xfId="15" applyNumberFormat="1" applyFont="1" applyFill="1" applyBorder="1" applyAlignment="1">
      <alignment horizontal="right"/>
      <protection/>
    </xf>
    <xf numFmtId="3" fontId="15" fillId="0" borderId="12" xfId="20" applyNumberFormat="1" applyFont="1" applyFill="1" applyBorder="1" applyAlignment="1">
      <alignment horizontal="right"/>
    </xf>
    <xf numFmtId="9" fontId="2" fillId="0" borderId="6" xfId="17" applyNumberFormat="1" applyFont="1" applyBorder="1" applyAlignment="1">
      <alignment horizontal="right"/>
    </xf>
    <xf numFmtId="9" fontId="2" fillId="3" borderId="2" xfId="17" applyNumberFormat="1" applyFont="1" applyFill="1" applyBorder="1" applyAlignment="1">
      <alignment horizontal="right"/>
    </xf>
    <xf numFmtId="3" fontId="0" fillId="3" borderId="0" xfId="15" applyNumberFormat="1" applyFont="1" applyFill="1">
      <alignment/>
      <protection/>
    </xf>
    <xf numFmtId="3" fontId="0" fillId="3" borderId="2" xfId="15" applyNumberFormat="1" applyFont="1" applyFill="1" applyBorder="1">
      <alignment/>
      <protection/>
    </xf>
    <xf numFmtId="9" fontId="0" fillId="3" borderId="2" xfId="15" applyNumberFormat="1" applyFont="1" applyFill="1" applyBorder="1">
      <alignment/>
      <protection/>
    </xf>
    <xf numFmtId="0" fontId="0" fillId="3" borderId="0" xfId="15" applyFont="1" applyFill="1">
      <alignment/>
      <protection/>
    </xf>
    <xf numFmtId="0" fontId="0" fillId="3" borderId="0" xfId="15" applyFont="1" applyFill="1" applyBorder="1" applyAlignment="1">
      <alignment horizontal="left"/>
      <protection/>
    </xf>
    <xf numFmtId="3" fontId="0" fillId="3" borderId="12" xfId="20" applyNumberFormat="1" applyFont="1" applyFill="1" applyBorder="1" applyAlignment="1">
      <alignment/>
    </xf>
    <xf numFmtId="0" fontId="0" fillId="3" borderId="0" xfId="15" applyFont="1" applyFill="1" applyBorder="1">
      <alignment/>
      <protection/>
    </xf>
    <xf numFmtId="3" fontId="0" fillId="3" borderId="12" xfId="15" applyNumberFormat="1" applyFont="1" applyFill="1" applyBorder="1">
      <alignment/>
      <protection/>
    </xf>
    <xf numFmtId="3" fontId="0" fillId="0" borderId="10" xfId="20" applyNumberFormat="1" applyFont="1" applyBorder="1" applyAlignment="1">
      <alignment/>
    </xf>
    <xf numFmtId="0" fontId="0" fillId="2" borderId="1" xfId="15" applyFont="1" applyFill="1" applyBorder="1">
      <alignment/>
      <protection/>
    </xf>
    <xf numFmtId="3" fontId="16" fillId="0" borderId="0" xfId="15" applyNumberFormat="1" applyFont="1">
      <alignment/>
      <protection/>
    </xf>
    <xf numFmtId="3" fontId="16" fillId="0" borderId="2" xfId="15" applyNumberFormat="1" applyFont="1" applyBorder="1">
      <alignment/>
      <protection/>
    </xf>
    <xf numFmtId="9" fontId="2" fillId="0" borderId="11" xfId="15" applyNumberFormat="1" applyFont="1" applyBorder="1">
      <alignment/>
      <protection/>
    </xf>
    <xf numFmtId="9" fontId="2" fillId="0" borderId="11" xfId="15" applyNumberFormat="1" applyFont="1" applyBorder="1" applyAlignment="1">
      <alignment horizontal="right"/>
      <protection/>
    </xf>
    <xf numFmtId="3" fontId="0" fillId="3" borderId="0" xfId="15" applyNumberFormat="1" applyFont="1" applyFill="1" applyBorder="1">
      <alignment/>
      <protection/>
    </xf>
    <xf numFmtId="3" fontId="16" fillId="0" borderId="0" xfId="15" applyNumberFormat="1" applyFont="1" applyBorder="1">
      <alignment/>
      <protection/>
    </xf>
    <xf numFmtId="3" fontId="0" fillId="0" borderId="12" xfId="15" applyNumberFormat="1" applyFont="1" applyBorder="1">
      <alignment/>
      <protection/>
    </xf>
    <xf numFmtId="3" fontId="16" fillId="0" borderId="12" xfId="15" applyNumberFormat="1" applyFont="1" applyBorder="1">
      <alignment/>
      <protection/>
    </xf>
    <xf numFmtId="9" fontId="1" fillId="0" borderId="3" xfId="15" applyNumberFormat="1" applyFont="1" applyBorder="1">
      <alignment/>
      <protection/>
    </xf>
    <xf numFmtId="9" fontId="0" fillId="0" borderId="7" xfId="15" applyNumberFormat="1" applyFont="1" applyBorder="1">
      <alignment/>
      <protection/>
    </xf>
    <xf numFmtId="3" fontId="0" fillId="0" borderId="2" xfId="15" applyNumberFormat="1" applyFont="1" applyFill="1" applyBorder="1">
      <alignment/>
      <protection/>
    </xf>
    <xf numFmtId="4" fontId="0" fillId="0" borderId="0" xfId="15" applyNumberFormat="1" applyFont="1" applyBorder="1">
      <alignment/>
      <protection/>
    </xf>
    <xf numFmtId="3" fontId="0" fillId="4" borderId="0" xfId="15" applyNumberFormat="1" applyFont="1" applyFill="1">
      <alignment/>
      <protection/>
    </xf>
    <xf numFmtId="3" fontId="0" fillId="4" borderId="2" xfId="15" applyNumberFormat="1" applyFont="1" applyFill="1" applyBorder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9" fontId="0" fillId="0" borderId="2" xfId="15" applyNumberFormat="1" applyFont="1" applyFill="1" applyBorder="1">
      <alignment/>
      <protection/>
    </xf>
    <xf numFmtId="167" fontId="13" fillId="0" borderId="1" xfId="16" applyNumberFormat="1" applyFont="1" applyFill="1" applyBorder="1">
      <alignment/>
      <protection/>
    </xf>
    <xf numFmtId="3" fontId="0" fillId="0" borderId="10" xfId="15" applyNumberFormat="1" applyFont="1" applyBorder="1">
      <alignment/>
      <protection/>
    </xf>
    <xf numFmtId="3" fontId="0" fillId="0" borderId="11" xfId="15" applyNumberFormat="1" applyFont="1" applyBorder="1">
      <alignment/>
      <protection/>
    </xf>
    <xf numFmtId="3" fontId="1" fillId="0" borderId="10" xfId="20" applyNumberFormat="1" applyFont="1" applyBorder="1" applyAlignment="1">
      <alignment/>
    </xf>
    <xf numFmtId="9" fontId="3" fillId="0" borderId="0" xfId="15" applyNumberFormat="1" applyFont="1" applyBorder="1">
      <alignment/>
      <protection/>
    </xf>
    <xf numFmtId="9" fontId="2" fillId="0" borderId="0" xfId="15" applyNumberFormat="1" applyFont="1" applyBorder="1" applyAlignment="1">
      <alignment horizontal="right"/>
      <protection/>
    </xf>
    <xf numFmtId="3" fontId="1" fillId="0" borderId="8" xfId="20" applyNumberFormat="1" applyFont="1" applyBorder="1" applyAlignment="1">
      <alignment/>
    </xf>
    <xf numFmtId="3" fontId="13" fillId="3" borderId="3" xfId="20" applyNumberFormat="1" applyFont="1" applyFill="1" applyBorder="1" applyAlignment="1">
      <alignment horizontal="right"/>
    </xf>
    <xf numFmtId="3" fontId="13" fillId="0" borderId="3" xfId="20" applyNumberFormat="1" applyFont="1" applyFill="1" applyBorder="1" applyAlignment="1">
      <alignment horizontal="right"/>
    </xf>
    <xf numFmtId="3" fontId="13" fillId="3" borderId="3" xfId="15" applyNumberFormat="1" applyFont="1" applyFill="1" applyBorder="1" applyAlignment="1">
      <alignment horizontal="right"/>
      <protection/>
    </xf>
    <xf numFmtId="3" fontId="13" fillId="0" borderId="3" xfId="15" applyNumberFormat="1" applyFont="1" applyFill="1" applyBorder="1" applyAlignment="1">
      <alignment horizontal="right"/>
      <protection/>
    </xf>
    <xf numFmtId="3" fontId="15" fillId="0" borderId="3" xfId="20" applyNumberFormat="1" applyFont="1" applyFill="1" applyBorder="1" applyAlignment="1">
      <alignment horizontal="right"/>
    </xf>
    <xf numFmtId="3" fontId="1" fillId="0" borderId="7" xfId="20" applyNumberFormat="1" applyFont="1" applyBorder="1" applyAlignment="1">
      <alignment/>
    </xf>
    <xf numFmtId="0" fontId="0" fillId="0" borderId="3" xfId="15" applyFont="1" applyBorder="1">
      <alignment/>
      <protection/>
    </xf>
    <xf numFmtId="167" fontId="13" fillId="0" borderId="3" xfId="15" applyNumberFormat="1" applyFont="1" applyFill="1" applyBorder="1" applyAlignment="1">
      <alignment horizontal="right"/>
      <protection/>
    </xf>
    <xf numFmtId="0" fontId="0" fillId="0" borderId="1" xfId="15" applyFont="1" applyBorder="1">
      <alignment/>
      <protection/>
    </xf>
    <xf numFmtId="3" fontId="0" fillId="0" borderId="3" xfId="20" applyNumberFormat="1" applyFont="1" applyBorder="1" applyAlignment="1">
      <alignment/>
    </xf>
    <xf numFmtId="3" fontId="0" fillId="0" borderId="1" xfId="20" applyNumberFormat="1" applyFont="1" applyBorder="1" applyAlignment="1">
      <alignment/>
    </xf>
    <xf numFmtId="3" fontId="1" fillId="0" borderId="7" xfId="15" applyNumberFormat="1" applyFont="1" applyBorder="1">
      <alignment/>
      <protection/>
    </xf>
    <xf numFmtId="3" fontId="1" fillId="0" borderId="3" xfId="15" applyNumberFormat="1" applyFont="1" applyBorder="1">
      <alignment/>
      <protection/>
    </xf>
    <xf numFmtId="3" fontId="0" fillId="0" borderId="3" xfId="15" applyNumberFormat="1" applyFont="1" applyBorder="1">
      <alignment/>
      <protection/>
    </xf>
    <xf numFmtId="3" fontId="1" fillId="0" borderId="3" xfId="20" applyNumberFormat="1" applyFont="1" applyBorder="1" applyAlignment="1">
      <alignment/>
    </xf>
    <xf numFmtId="3" fontId="0" fillId="3" borderId="3" xfId="20" applyNumberFormat="1" applyFont="1" applyFill="1" applyBorder="1" applyAlignment="1">
      <alignment/>
    </xf>
    <xf numFmtId="3" fontId="1" fillId="0" borderId="13" xfId="15" applyNumberFormat="1" applyFont="1" applyBorder="1">
      <alignment/>
      <protection/>
    </xf>
    <xf numFmtId="0" fontId="0" fillId="3" borderId="2" xfId="15" applyFont="1" applyFill="1" applyBorder="1">
      <alignment/>
      <protection/>
    </xf>
    <xf numFmtId="0" fontId="0" fillId="0" borderId="6" xfId="15" applyFont="1" applyBorder="1">
      <alignment/>
      <protection/>
    </xf>
    <xf numFmtId="0" fontId="0" fillId="0" borderId="15" xfId="15" applyFont="1" applyBorder="1">
      <alignment/>
      <protection/>
    </xf>
    <xf numFmtId="0" fontId="0" fillId="3" borderId="12" xfId="15" applyFont="1" applyFill="1" applyBorder="1">
      <alignment/>
      <protection/>
    </xf>
    <xf numFmtId="0" fontId="0" fillId="0" borderId="10" xfId="15" applyFont="1" applyBorder="1">
      <alignment/>
      <protection/>
    </xf>
    <xf numFmtId="0" fontId="0" fillId="0" borderId="4" xfId="15" applyFont="1" applyBorder="1">
      <alignment/>
      <protection/>
    </xf>
    <xf numFmtId="0" fontId="0" fillId="0" borderId="14" xfId="15" applyFont="1" applyBorder="1">
      <alignment/>
      <protection/>
    </xf>
    <xf numFmtId="0" fontId="9" fillId="0" borderId="2" xfId="15" applyFont="1" applyBorder="1">
      <alignment/>
      <protection/>
    </xf>
    <xf numFmtId="0" fontId="0" fillId="0" borderId="16" xfId="15" applyFont="1" applyBorder="1">
      <alignment/>
      <protection/>
    </xf>
    <xf numFmtId="4" fontId="0" fillId="0" borderId="17" xfId="15" applyNumberFormat="1" applyFont="1" applyBorder="1">
      <alignment/>
      <protection/>
    </xf>
    <xf numFmtId="3" fontId="0" fillId="0" borderId="0" xfId="15" applyNumberFormat="1" applyFont="1" applyFill="1">
      <alignment/>
      <protection/>
    </xf>
    <xf numFmtId="3" fontId="0" fillId="0" borderId="0" xfId="15" applyNumberFormat="1" applyFont="1" applyFill="1" applyBorder="1">
      <alignment/>
      <protection/>
    </xf>
    <xf numFmtId="3" fontId="0" fillId="0" borderId="0" xfId="15" applyNumberFormat="1" applyFont="1" applyBorder="1">
      <alignment/>
      <protection/>
    </xf>
    <xf numFmtId="3" fontId="1" fillId="0" borderId="5" xfId="15" applyNumberFormat="1" applyFont="1" applyFill="1" applyBorder="1">
      <alignment/>
      <protection/>
    </xf>
    <xf numFmtId="9" fontId="0" fillId="3" borderId="3" xfId="15" applyNumberFormat="1" applyFont="1" applyFill="1" applyBorder="1">
      <alignment/>
      <protection/>
    </xf>
    <xf numFmtId="3" fontId="1" fillId="0" borderId="8" xfId="15" applyNumberFormat="1" applyFont="1" applyBorder="1">
      <alignment/>
      <protection/>
    </xf>
    <xf numFmtId="3" fontId="1" fillId="0" borderId="9" xfId="15" applyNumberFormat="1" applyFont="1" applyFill="1" applyBorder="1">
      <alignment/>
      <protection/>
    </xf>
    <xf numFmtId="0" fontId="0" fillId="2" borderId="3" xfId="15" applyFont="1" applyFill="1" applyBorder="1">
      <alignment/>
      <protection/>
    </xf>
    <xf numFmtId="3" fontId="0" fillId="2" borderId="3" xfId="15" applyNumberFormat="1" applyFont="1" applyFill="1" applyBorder="1">
      <alignment/>
      <protection/>
    </xf>
    <xf numFmtId="3" fontId="1" fillId="2" borderId="7" xfId="20" applyNumberFormat="1" applyFont="1" applyFill="1" applyBorder="1" applyAlignment="1">
      <alignment/>
    </xf>
    <xf numFmtId="3" fontId="16" fillId="2" borderId="3" xfId="15" applyNumberFormat="1" applyFont="1" applyFill="1" applyBorder="1">
      <alignment/>
      <protection/>
    </xf>
    <xf numFmtId="3" fontId="1" fillId="2" borderId="7" xfId="15" applyNumberFormat="1" applyFont="1" applyFill="1" applyBorder="1">
      <alignment/>
      <protection/>
    </xf>
    <xf numFmtId="3" fontId="1" fillId="2" borderId="1" xfId="15" applyNumberFormat="1" applyFont="1" applyFill="1" applyBorder="1">
      <alignment/>
      <protection/>
    </xf>
    <xf numFmtId="3" fontId="0" fillId="3" borderId="3" xfId="15" applyNumberFormat="1" applyFont="1" applyFill="1" applyBorder="1">
      <alignment/>
      <protection/>
    </xf>
    <xf numFmtId="3" fontId="0" fillId="0" borderId="3" xfId="15" applyNumberFormat="1" applyFont="1" applyFill="1" applyBorder="1">
      <alignment/>
      <protection/>
    </xf>
    <xf numFmtId="0" fontId="16" fillId="0" borderId="0" xfId="15" applyFont="1">
      <alignment/>
      <protection/>
    </xf>
  </cellXfs>
  <cellStyles count="9">
    <cellStyle name="Normal" xfId="0"/>
    <cellStyle name="Normal_1995 Sammanfattning" xfId="15"/>
    <cellStyle name="Normal_kostnader" xfId="16"/>
    <cellStyle name="Percent" xfId="17"/>
    <cellStyle name="Comma" xfId="18"/>
    <cellStyle name="Comma [0]" xfId="19"/>
    <cellStyle name="Tusental_1995 Sammanfattning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Totala kostnader per verksamhetsområden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Diagram!$B$2</c:f>
              <c:strCache>
                <c:ptCount val="1"/>
                <c:pt idx="0">
                  <c:v>Kostnader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Diagram!$A$3:$A$8</c:f>
              <c:strCache/>
            </c:strRef>
          </c:cat>
          <c:val>
            <c:numRef>
              <c:f>Diagram!$B$3:$B$8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66675</xdr:rowOff>
    </xdr:from>
    <xdr:to>
      <xdr:col>1</xdr:col>
      <xdr:colOff>381000</xdr:colOff>
      <xdr:row>6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81000" y="2286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Kostnader fördelade på program. Administrativa kostnader och lönekostnader är ej fördelade.
</a:t>
          </a:r>
        </a:p>
      </xdr:txBody>
    </xdr:sp>
    <xdr:clientData/>
  </xdr:twoCellAnchor>
  <xdr:twoCellAnchor>
    <xdr:from>
      <xdr:col>0</xdr:col>
      <xdr:colOff>1171575</xdr:colOff>
      <xdr:row>6</xdr:row>
      <xdr:rowOff>28575</xdr:rowOff>
    </xdr:from>
    <xdr:to>
      <xdr:col>1</xdr:col>
      <xdr:colOff>523875</xdr:colOff>
      <xdr:row>13</xdr:row>
      <xdr:rowOff>104775</xdr:rowOff>
    </xdr:to>
    <xdr:sp>
      <xdr:nvSpPr>
        <xdr:cNvPr id="2" name="Line 8"/>
        <xdr:cNvSpPr>
          <a:spLocks/>
        </xdr:cNvSpPr>
      </xdr:nvSpPr>
      <xdr:spPr>
        <a:xfrm>
          <a:off x="1171575" y="1000125"/>
          <a:ext cx="12668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57150</xdr:rowOff>
    </xdr:from>
    <xdr:to>
      <xdr:col>7</xdr:col>
      <xdr:colOff>0</xdr:colOff>
      <xdr:row>9</xdr:row>
      <xdr:rowOff>76200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057525" y="381000"/>
          <a:ext cx="14763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DL=direkta lönekostnader fördelade på program.
Adm=Administrativa kostnader fördelade på program. Innefattar lön till administrativ personal och kontorskostnader.</a:t>
          </a:r>
        </a:p>
      </xdr:txBody>
    </xdr:sp>
    <xdr:clientData/>
  </xdr:twoCellAnchor>
  <xdr:twoCellAnchor>
    <xdr:from>
      <xdr:col>5</xdr:col>
      <xdr:colOff>19050</xdr:colOff>
      <xdr:row>9</xdr:row>
      <xdr:rowOff>47625</xdr:rowOff>
    </xdr:from>
    <xdr:to>
      <xdr:col>5</xdr:col>
      <xdr:colOff>209550</xdr:colOff>
      <xdr:row>13</xdr:row>
      <xdr:rowOff>95250</xdr:rowOff>
    </xdr:to>
    <xdr:sp>
      <xdr:nvSpPr>
        <xdr:cNvPr id="4" name="Line 11"/>
        <xdr:cNvSpPr>
          <a:spLocks/>
        </xdr:cNvSpPr>
      </xdr:nvSpPr>
      <xdr:spPr>
        <a:xfrm flipH="1">
          <a:off x="3829050" y="1504950"/>
          <a:ext cx="190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85725</xdr:colOff>
      <xdr:row>1</xdr:row>
      <xdr:rowOff>152400</xdr:rowOff>
    </xdr:from>
    <xdr:to>
      <xdr:col>10</xdr:col>
      <xdr:colOff>381000</xdr:colOff>
      <xdr:row>5</xdr:row>
      <xdr:rowOff>142875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4619625" y="314325"/>
          <a:ext cx="16097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Direkta kostnader + direkta lönekostnader + administrativa kostnader fördelade på progam.</a:t>
          </a:r>
        </a:p>
      </xdr:txBody>
    </xdr:sp>
    <xdr:clientData/>
  </xdr:twoCellAnchor>
  <xdr:twoCellAnchor>
    <xdr:from>
      <xdr:col>8</xdr:col>
      <xdr:colOff>200025</xdr:colOff>
      <xdr:row>6</xdr:row>
      <xdr:rowOff>38100</xdr:rowOff>
    </xdr:from>
    <xdr:to>
      <xdr:col>9</xdr:col>
      <xdr:colOff>47625</xdr:colOff>
      <xdr:row>12</xdr:row>
      <xdr:rowOff>123825</xdr:rowOff>
    </xdr:to>
    <xdr:sp>
      <xdr:nvSpPr>
        <xdr:cNvPr id="6" name="Line 13"/>
        <xdr:cNvSpPr>
          <a:spLocks/>
        </xdr:cNvSpPr>
      </xdr:nvSpPr>
      <xdr:spPr>
        <a:xfrm flipH="1">
          <a:off x="5095875" y="1009650"/>
          <a:ext cx="3048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114300</xdr:rowOff>
    </xdr:from>
    <xdr:to>
      <xdr:col>8</xdr:col>
      <xdr:colOff>419100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943100" y="1343025"/>
        <a:ext cx="3867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95"/>
  <sheetViews>
    <sheetView showGridLines="0" tabSelected="1" workbookViewId="0" topLeftCell="A1">
      <selection activeCell="M8" sqref="M8"/>
    </sheetView>
  </sheetViews>
  <sheetFormatPr defaultColWidth="9.33203125" defaultRowHeight="12.75"/>
  <cols>
    <col min="1" max="1" width="33.5" style="16" customWidth="1"/>
    <col min="2" max="2" width="10.83203125" style="4" customWidth="1"/>
    <col min="3" max="3" width="7.66015625" style="4" customWidth="1"/>
    <col min="4" max="4" width="8.5" style="62" customWidth="1"/>
    <col min="5" max="5" width="6.16015625" style="3" customWidth="1"/>
    <col min="6" max="6" width="6.33203125" style="3" customWidth="1"/>
    <col min="7" max="8" width="6.33203125" style="4" customWidth="1"/>
    <col min="9" max="9" width="8" style="4" customWidth="1"/>
    <col min="10" max="10" width="8.66015625" style="4" customWidth="1"/>
    <col min="11" max="11" width="7.16015625" style="71" customWidth="1"/>
    <col min="12" max="13" width="7.83203125" style="4" customWidth="1"/>
    <col min="14" max="14" width="2.83203125" style="4" customWidth="1"/>
    <col min="15" max="15" width="9.16015625" style="6" bestFit="1" customWidth="1"/>
    <col min="16" max="16" width="6" style="6" customWidth="1"/>
    <col min="17" max="16384" width="12" style="4" customWidth="1"/>
  </cols>
  <sheetData>
    <row r="1" ht="12.75"/>
    <row r="2" ht="12.75"/>
    <row r="3" ht="12.75"/>
    <row r="4" ht="12.75"/>
    <row r="5" ht="12.75">
      <c r="M5" s="197"/>
    </row>
    <row r="6" ht="12.75"/>
    <row r="7" ht="12.75"/>
    <row r="8" ht="12.75"/>
    <row r="9" ht="12.75"/>
    <row r="10" ht="12.75"/>
    <row r="11" spans="1:11" ht="20.25">
      <c r="A11" s="82" t="s">
        <v>83</v>
      </c>
      <c r="B11" s="1"/>
      <c r="C11" s="2"/>
      <c r="J11" s="5" t="s">
        <v>47</v>
      </c>
      <c r="K11" s="5"/>
    </row>
    <row r="12" spans="1:9" ht="15.75">
      <c r="A12" s="83" t="s">
        <v>0</v>
      </c>
      <c r="B12" s="2"/>
      <c r="C12" s="2"/>
      <c r="D12" s="63"/>
      <c r="E12" s="8"/>
      <c r="F12" s="8"/>
      <c r="G12" s="11"/>
      <c r="H12" s="11"/>
      <c r="I12" s="11"/>
    </row>
    <row r="13" spans="1:3" ht="12.75">
      <c r="A13" s="9" t="s">
        <v>45</v>
      </c>
      <c r="B13" s="10"/>
      <c r="C13" s="11"/>
    </row>
    <row r="14" spans="1:14" ht="15.75">
      <c r="A14" s="12"/>
      <c r="B14" s="56" t="s">
        <v>1</v>
      </c>
      <c r="C14" s="57"/>
      <c r="D14" s="64"/>
      <c r="E14" s="56" t="s">
        <v>2</v>
      </c>
      <c r="F14" s="58"/>
      <c r="G14" s="56" t="s">
        <v>2</v>
      </c>
      <c r="H14" s="58"/>
      <c r="I14" s="96" t="s">
        <v>3</v>
      </c>
      <c r="J14" s="13" t="s">
        <v>3</v>
      </c>
      <c r="K14" s="74"/>
      <c r="L14" s="14"/>
      <c r="M14" s="14"/>
      <c r="N14" s="14"/>
    </row>
    <row r="15" spans="1:15" ht="15.75">
      <c r="A15" s="12"/>
      <c r="B15" s="59" t="s">
        <v>4</v>
      </c>
      <c r="C15" s="19"/>
      <c r="D15" s="65"/>
      <c r="E15" s="59" t="s">
        <v>5</v>
      </c>
      <c r="F15" s="60"/>
      <c r="G15" s="59" t="s">
        <v>6</v>
      </c>
      <c r="H15" s="60"/>
      <c r="I15" s="97" t="s">
        <v>7</v>
      </c>
      <c r="J15" s="18" t="s">
        <v>7</v>
      </c>
      <c r="K15" s="75"/>
      <c r="L15" s="86" t="s">
        <v>8</v>
      </c>
      <c r="M15" s="86"/>
      <c r="N15" s="86"/>
      <c r="O15" s="87" t="s">
        <v>9</v>
      </c>
    </row>
    <row r="16" spans="2:17" ht="12.75">
      <c r="B16" s="85" t="s">
        <v>39</v>
      </c>
      <c r="C16" s="17" t="s">
        <v>7</v>
      </c>
      <c r="D16" s="66"/>
      <c r="E16" s="61" t="s">
        <v>85</v>
      </c>
      <c r="F16" s="60"/>
      <c r="G16" s="61" t="s">
        <v>84</v>
      </c>
      <c r="H16" s="60"/>
      <c r="I16" s="97" t="s">
        <v>86</v>
      </c>
      <c r="J16" s="18" t="s">
        <v>86</v>
      </c>
      <c r="K16" s="75"/>
      <c r="L16" s="86">
        <v>2006</v>
      </c>
      <c r="M16" s="19"/>
      <c r="N16" s="14"/>
      <c r="O16" s="86"/>
      <c r="P16" s="20"/>
      <c r="Q16" s="3"/>
    </row>
    <row r="17" spans="2:17" ht="13.5">
      <c r="B17" s="21">
        <v>2006</v>
      </c>
      <c r="C17" s="22">
        <v>2005</v>
      </c>
      <c r="D17" s="67" t="s">
        <v>10</v>
      </c>
      <c r="E17" s="23" t="s">
        <v>11</v>
      </c>
      <c r="F17" s="24" t="s">
        <v>12</v>
      </c>
      <c r="G17" s="23" t="s">
        <v>11</v>
      </c>
      <c r="H17" s="24" t="s">
        <v>12</v>
      </c>
      <c r="I17" s="98">
        <v>2006</v>
      </c>
      <c r="J17" s="25">
        <v>2005</v>
      </c>
      <c r="K17" s="76" t="s">
        <v>10</v>
      </c>
      <c r="L17" s="91" t="s">
        <v>11</v>
      </c>
      <c r="M17" s="3" t="s">
        <v>12</v>
      </c>
      <c r="N17" s="26"/>
      <c r="O17" s="91" t="s">
        <v>11</v>
      </c>
      <c r="P17" s="3" t="s">
        <v>12</v>
      </c>
      <c r="Q17" s="3"/>
    </row>
    <row r="18" spans="1:14" ht="12.75">
      <c r="A18" s="106" t="s">
        <v>72</v>
      </c>
      <c r="B18" s="148"/>
      <c r="C18" s="163"/>
      <c r="D18" s="133"/>
      <c r="E18" s="4"/>
      <c r="F18" s="15"/>
      <c r="H18" s="89"/>
      <c r="I18" s="94"/>
      <c r="J18" s="15"/>
      <c r="K18" s="77"/>
      <c r="L18" s="6"/>
      <c r="M18" s="6"/>
      <c r="N18" s="14"/>
    </row>
    <row r="19" spans="1:17" ht="12.75">
      <c r="A19" s="99" t="s">
        <v>48</v>
      </c>
      <c r="B19" s="114">
        <v>594</v>
      </c>
      <c r="C19" s="155">
        <v>401</v>
      </c>
      <c r="D19" s="120">
        <f>B19/C19</f>
        <v>1.4812967581047383</v>
      </c>
      <c r="E19" s="121">
        <f>L19/$L$66*$B$88</f>
        <v>999.5594493116396</v>
      </c>
      <c r="F19" s="122">
        <f>M19/$M$66*$B$90</f>
        <v>1125.043811557926</v>
      </c>
      <c r="G19" s="121">
        <v>367.5035971223022</v>
      </c>
      <c r="H19" s="122">
        <v>507.6560667432442</v>
      </c>
      <c r="I19" s="92">
        <f>B19+E19+F19</f>
        <v>2718.6032608695655</v>
      </c>
      <c r="J19" s="122">
        <f>C19+G19+H19</f>
        <v>1276.1596638655465</v>
      </c>
      <c r="K19" s="123">
        <f>I19/J19</f>
        <v>2.1303002577552017</v>
      </c>
      <c r="L19" s="6">
        <v>3.11</v>
      </c>
      <c r="M19" s="6">
        <v>3.11</v>
      </c>
      <c r="N19" s="29"/>
      <c r="Q19" s="6"/>
    </row>
    <row r="20" spans="1:17" ht="12.75">
      <c r="A20" s="100" t="s">
        <v>17</v>
      </c>
      <c r="B20" s="105">
        <v>2</v>
      </c>
      <c r="C20" s="156">
        <v>0</v>
      </c>
      <c r="D20" s="68"/>
      <c r="E20" s="182">
        <f>L20/$L$66*$B$88</f>
        <v>170.34292866082606</v>
      </c>
      <c r="F20" s="141">
        <f>M20/$M$66*$B$90</f>
        <v>191.72772351308708</v>
      </c>
      <c r="G20" s="143">
        <v>159.7841726618705</v>
      </c>
      <c r="H20" s="144">
        <v>220.72002901880182</v>
      </c>
      <c r="I20" s="92">
        <f>B20+E20+F20</f>
        <v>364.0706521739131</v>
      </c>
      <c r="J20" s="141">
        <f>C20+G20+H20</f>
        <v>380.50420168067234</v>
      </c>
      <c r="K20" s="147">
        <f>I20/J20</f>
        <v>0.956811122100169</v>
      </c>
      <c r="L20" s="6">
        <v>0.53</v>
      </c>
      <c r="M20" s="6">
        <v>0.53</v>
      </c>
      <c r="N20" s="29"/>
      <c r="Q20" s="6"/>
    </row>
    <row r="21" spans="1:17" ht="12.75">
      <c r="A21" s="99" t="s">
        <v>18</v>
      </c>
      <c r="B21" s="114">
        <v>246</v>
      </c>
      <c r="C21" s="155">
        <v>186</v>
      </c>
      <c r="D21" s="120">
        <f>B21/C21</f>
        <v>1.3225806451612903</v>
      </c>
      <c r="E21" s="121">
        <f>L21/$L$66*$B$88</f>
        <v>83.56445556946184</v>
      </c>
      <c r="F21" s="122">
        <f>M21/$M$66*$B$90</f>
        <v>94.0551096479295</v>
      </c>
      <c r="G21" s="121">
        <v>79.89208633093526</v>
      </c>
      <c r="H21" s="122">
        <v>110.36001450940091</v>
      </c>
      <c r="I21" s="92">
        <f>B21+E21+F21</f>
        <v>423.61956521739137</v>
      </c>
      <c r="J21" s="122">
        <f>C21+G21+H21</f>
        <v>376.2521008403362</v>
      </c>
      <c r="K21" s="123">
        <f>I21/J21</f>
        <v>1.125892890089551</v>
      </c>
      <c r="L21" s="6">
        <v>0.26</v>
      </c>
      <c r="M21" s="6">
        <v>0.26</v>
      </c>
      <c r="N21" s="29"/>
      <c r="Q21" s="6"/>
    </row>
    <row r="22" spans="1:17" ht="12.75">
      <c r="A22" s="100" t="s">
        <v>73</v>
      </c>
      <c r="B22" s="105">
        <v>243</v>
      </c>
      <c r="C22" s="156">
        <v>247</v>
      </c>
      <c r="D22" s="68">
        <f>B22/C22</f>
        <v>0.9838056680161943</v>
      </c>
      <c r="E22" s="182">
        <f>L22/$L$66*$B$88</f>
        <v>321.40175219023786</v>
      </c>
      <c r="F22" s="141">
        <f>M22/$M$66*$B$90</f>
        <v>361.7504217228058</v>
      </c>
      <c r="G22" s="27">
        <v>319.568345323741</v>
      </c>
      <c r="H22" s="28">
        <v>441.44005803760365</v>
      </c>
      <c r="I22" s="92">
        <f>B22+E22+F22</f>
        <v>926.1521739130437</v>
      </c>
      <c r="J22" s="141">
        <f>C22+G22+H22</f>
        <v>1008.0084033613447</v>
      </c>
      <c r="K22" s="147">
        <f>I22/J22</f>
        <v>0.9187941001529948</v>
      </c>
      <c r="L22" s="6">
        <v>1</v>
      </c>
      <c r="M22" s="6">
        <v>1</v>
      </c>
      <c r="N22" s="29"/>
      <c r="Q22" s="6"/>
    </row>
    <row r="23" spans="1:17" ht="13.5">
      <c r="A23" s="22" t="s">
        <v>3</v>
      </c>
      <c r="B23" s="107">
        <f>SUM(B19:B22)</f>
        <v>1085</v>
      </c>
      <c r="C23" s="160">
        <f>C19+C20+C21+C22</f>
        <v>834</v>
      </c>
      <c r="D23" s="69">
        <f>B23/C23</f>
        <v>1.3009592326139088</v>
      </c>
      <c r="E23" s="107">
        <f aca="true" t="shared" si="0" ref="E23:J23">SUM(E19:E22)</f>
        <v>1574.8685857321655</v>
      </c>
      <c r="F23" s="31">
        <f t="shared" si="0"/>
        <v>1772.5770664417485</v>
      </c>
      <c r="G23" s="30">
        <f t="shared" si="0"/>
        <v>926.748201438849</v>
      </c>
      <c r="H23" s="31">
        <f t="shared" si="0"/>
        <v>1280.1761683090506</v>
      </c>
      <c r="I23" s="93">
        <f t="shared" si="0"/>
        <v>4432.445652173914</v>
      </c>
      <c r="J23" s="31">
        <f t="shared" si="0"/>
        <v>3040.9243697478996</v>
      </c>
      <c r="K23" s="78">
        <v>1.03</v>
      </c>
      <c r="L23" s="88"/>
      <c r="M23" s="88"/>
      <c r="N23" s="33"/>
      <c r="O23" s="88"/>
      <c r="P23" s="88"/>
      <c r="Q23" s="6"/>
    </row>
    <row r="24" spans="2:17" ht="12.75">
      <c r="B24" s="108"/>
      <c r="C24" s="161"/>
      <c r="D24" s="70"/>
      <c r="E24" s="27"/>
      <c r="F24" s="27"/>
      <c r="G24" s="149"/>
      <c r="H24" s="150"/>
      <c r="I24" s="130"/>
      <c r="J24" s="27"/>
      <c r="K24" s="74"/>
      <c r="L24" s="6"/>
      <c r="M24" s="6"/>
      <c r="Q24" s="6"/>
    </row>
    <row r="25" spans="1:17" ht="12.75">
      <c r="A25" s="101" t="s">
        <v>74</v>
      </c>
      <c r="B25" s="115"/>
      <c r="C25" s="162"/>
      <c r="D25" s="70"/>
      <c r="E25" s="27"/>
      <c r="F25" s="27"/>
      <c r="G25" s="137"/>
      <c r="H25" s="28"/>
      <c r="I25" s="189"/>
      <c r="J25" s="27"/>
      <c r="K25" s="75"/>
      <c r="L25" s="6"/>
      <c r="M25" s="6"/>
      <c r="Q25" s="6"/>
    </row>
    <row r="26" spans="1:17" ht="12.75">
      <c r="A26" s="99" t="s">
        <v>49</v>
      </c>
      <c r="B26" s="114">
        <v>468</v>
      </c>
      <c r="C26" s="155">
        <v>386</v>
      </c>
      <c r="D26" s="120">
        <f>B26/C26</f>
        <v>1.2124352331606219</v>
      </c>
      <c r="E26" s="121">
        <f>L26/$L$66*$B$88</f>
        <v>205.6971214017522</v>
      </c>
      <c r="F26" s="122">
        <f>M26/$M$66*$B$90</f>
        <v>231.52026990259571</v>
      </c>
      <c r="G26" s="128">
        <v>162.97985611510794</v>
      </c>
      <c r="H26" s="122">
        <v>225.13442959917788</v>
      </c>
      <c r="I26" s="190">
        <f aca="true" t="shared" si="1" ref="I26:I32">B26+E26+F26</f>
        <v>905.2173913043479</v>
      </c>
      <c r="J26" s="195">
        <f aca="true" t="shared" si="2" ref="J26:J32">C26+G26+H26</f>
        <v>774.1142857142859</v>
      </c>
      <c r="K26" s="123">
        <f aca="true" t="shared" si="3" ref="K26:K33">I26/J26</f>
        <v>1.1693588505075725</v>
      </c>
      <c r="L26" s="6">
        <v>0.64</v>
      </c>
      <c r="M26" s="6">
        <v>0.64</v>
      </c>
      <c r="N26" s="29"/>
      <c r="Q26" s="6"/>
    </row>
    <row r="27" spans="1:17" ht="12.75">
      <c r="A27" s="100" t="s">
        <v>50</v>
      </c>
      <c r="B27" s="105">
        <v>111</v>
      </c>
      <c r="C27" s="156">
        <v>70</v>
      </c>
      <c r="D27" s="68"/>
      <c r="E27" s="182">
        <f aca="true" t="shared" si="4" ref="E27:E32">L27/$L$66*$B$88</f>
        <v>308.5456821026283</v>
      </c>
      <c r="F27" s="141">
        <f aca="true" t="shared" si="5" ref="F27:F32">M27/$M$66*$B$90</f>
        <v>347.2804048538935</v>
      </c>
      <c r="G27" s="137">
        <v>290.8071942446044</v>
      </c>
      <c r="H27" s="28">
        <v>401.7104528142193</v>
      </c>
      <c r="I27" s="190">
        <f t="shared" si="1"/>
        <v>766.8260869565217</v>
      </c>
      <c r="J27" s="196">
        <f t="shared" si="2"/>
        <v>762.5176470588237</v>
      </c>
      <c r="K27" s="147">
        <f t="shared" si="3"/>
        <v>1.0056502822122433</v>
      </c>
      <c r="L27" s="6">
        <v>0.96</v>
      </c>
      <c r="M27" s="6">
        <v>0.96</v>
      </c>
      <c r="N27" s="29"/>
      <c r="Q27" s="6"/>
    </row>
    <row r="28" spans="1:17" ht="12.75">
      <c r="A28" s="99" t="s">
        <v>42</v>
      </c>
      <c r="B28" s="114">
        <v>7</v>
      </c>
      <c r="C28" s="155">
        <v>2</v>
      </c>
      <c r="D28" s="120">
        <f>B28/C28</f>
        <v>3.5</v>
      </c>
      <c r="E28" s="121">
        <f t="shared" si="4"/>
        <v>199.26908635794743</v>
      </c>
      <c r="F28" s="122">
        <f t="shared" si="5"/>
        <v>224.28526146813957</v>
      </c>
      <c r="G28" s="128">
        <v>220.50215827338133</v>
      </c>
      <c r="H28" s="122">
        <v>304.59364004594653</v>
      </c>
      <c r="I28" s="190">
        <f t="shared" si="1"/>
        <v>430.554347826087</v>
      </c>
      <c r="J28" s="195">
        <f t="shared" si="2"/>
        <v>527.0957983193279</v>
      </c>
      <c r="K28" s="123">
        <f t="shared" si="3"/>
        <v>0.8168426862800495</v>
      </c>
      <c r="L28" s="6">
        <v>0.62</v>
      </c>
      <c r="M28" s="6">
        <v>0.62</v>
      </c>
      <c r="N28" s="29"/>
      <c r="Q28" s="6"/>
    </row>
    <row r="29" spans="1:17" ht="12.75">
      <c r="A29" s="100" t="s">
        <v>51</v>
      </c>
      <c r="B29" s="105">
        <v>776</v>
      </c>
      <c r="C29" s="156">
        <v>685</v>
      </c>
      <c r="D29" s="68">
        <f>B29/C29</f>
        <v>1.1328467153284671</v>
      </c>
      <c r="E29" s="182">
        <f t="shared" si="4"/>
        <v>311.7596996245307</v>
      </c>
      <c r="F29" s="141">
        <f t="shared" si="5"/>
        <v>350.89790907112155</v>
      </c>
      <c r="G29" s="137">
        <v>309.9812949640288</v>
      </c>
      <c r="H29" s="28">
        <v>428.1968562964755</v>
      </c>
      <c r="I29" s="190">
        <f t="shared" si="1"/>
        <v>1438.6576086956522</v>
      </c>
      <c r="J29" s="196">
        <f t="shared" si="2"/>
        <v>1423.1781512605044</v>
      </c>
      <c r="K29" s="147">
        <f t="shared" si="3"/>
        <v>1.0108766828815057</v>
      </c>
      <c r="L29" s="6">
        <v>0.97</v>
      </c>
      <c r="M29" s="6">
        <v>0.97</v>
      </c>
      <c r="N29" s="29"/>
      <c r="Q29" s="6"/>
    </row>
    <row r="30" spans="1:17" ht="12.75">
      <c r="A30" s="99" t="s">
        <v>52</v>
      </c>
      <c r="B30" s="114">
        <v>229</v>
      </c>
      <c r="C30" s="155">
        <v>210</v>
      </c>
      <c r="D30" s="120">
        <f>B30/C30</f>
        <v>1.0904761904761904</v>
      </c>
      <c r="E30" s="121">
        <f>L30/$L$66*$B$88</f>
        <v>86.77847309136422</v>
      </c>
      <c r="F30" s="122">
        <f>M30/$M$66*$B$90</f>
        <v>97.67261386515756</v>
      </c>
      <c r="G30" s="128">
        <v>60.717985611510805</v>
      </c>
      <c r="H30" s="122">
        <v>83.8736110271447</v>
      </c>
      <c r="I30" s="190">
        <f t="shared" si="1"/>
        <v>413.45108695652175</v>
      </c>
      <c r="J30" s="195">
        <f t="shared" si="2"/>
        <v>354.5915966386555</v>
      </c>
      <c r="K30" s="123">
        <f t="shared" si="3"/>
        <v>1.1659923440821036</v>
      </c>
      <c r="L30" s="6">
        <v>0.27</v>
      </c>
      <c r="M30" s="6">
        <v>0.27</v>
      </c>
      <c r="N30" s="29"/>
      <c r="Q30" s="6"/>
    </row>
    <row r="31" spans="1:17" ht="12.75">
      <c r="A31" s="100" t="s">
        <v>53</v>
      </c>
      <c r="B31" s="105">
        <v>0</v>
      </c>
      <c r="C31" s="156">
        <v>0</v>
      </c>
      <c r="D31" s="68"/>
      <c r="E31" s="182">
        <f t="shared" si="4"/>
        <v>0</v>
      </c>
      <c r="F31" s="141">
        <f t="shared" si="5"/>
        <v>0</v>
      </c>
      <c r="G31" s="137">
        <v>63.91366906474821</v>
      </c>
      <c r="H31" s="28">
        <v>88.28801160752074</v>
      </c>
      <c r="I31" s="190">
        <f t="shared" si="1"/>
        <v>0</v>
      </c>
      <c r="J31" s="196">
        <f t="shared" si="2"/>
        <v>152.20168067226896</v>
      </c>
      <c r="K31" s="147">
        <f t="shared" si="3"/>
        <v>0</v>
      </c>
      <c r="L31" s="6"/>
      <c r="M31" s="6"/>
      <c r="N31" s="29"/>
      <c r="Q31" s="6"/>
    </row>
    <row r="32" spans="1:17" ht="12.75">
      <c r="A32" s="99" t="s">
        <v>75</v>
      </c>
      <c r="B32" s="114">
        <v>1540</v>
      </c>
      <c r="C32" s="155">
        <v>223</v>
      </c>
      <c r="D32" s="120">
        <f>B32/C32</f>
        <v>6.9058295964125564</v>
      </c>
      <c r="E32" s="121">
        <f t="shared" si="4"/>
        <v>3.2140175219023783</v>
      </c>
      <c r="F32" s="122">
        <f t="shared" si="5"/>
        <v>3.617504217228058</v>
      </c>
      <c r="G32" s="128">
        <v>15.978417266187053</v>
      </c>
      <c r="H32" s="122">
        <v>22.072002901880186</v>
      </c>
      <c r="I32" s="190">
        <f t="shared" si="1"/>
        <v>1546.8315217391305</v>
      </c>
      <c r="J32" s="195">
        <f t="shared" si="2"/>
        <v>261.05042016806726</v>
      </c>
      <c r="K32" s="123">
        <f t="shared" si="3"/>
        <v>5.925412879026445</v>
      </c>
      <c r="L32" s="6">
        <v>0.01</v>
      </c>
      <c r="M32" s="6">
        <v>0.01</v>
      </c>
      <c r="N32" s="29"/>
      <c r="Q32" s="6"/>
    </row>
    <row r="33" spans="1:17" ht="13.5">
      <c r="A33" s="22" t="s">
        <v>3</v>
      </c>
      <c r="B33" s="107">
        <f>SUM(B26:B32)</f>
        <v>3131</v>
      </c>
      <c r="C33" s="160">
        <f>C26+C27+C28+C29+C30+C31+C32</f>
        <v>1576</v>
      </c>
      <c r="D33" s="69">
        <f>B33/C33</f>
        <v>1.9866751269035532</v>
      </c>
      <c r="E33" s="107">
        <f>SUM(E26:E32)</f>
        <v>1115.2640801001253</v>
      </c>
      <c r="F33" s="30">
        <f>SUM(F26:F32)</f>
        <v>1255.273963378136</v>
      </c>
      <c r="G33" s="107">
        <v>1124.8805755395688</v>
      </c>
      <c r="H33" s="31">
        <v>1553.869004292365</v>
      </c>
      <c r="I33" s="191">
        <f>SUM(I26:I32)</f>
        <v>5501.538043478262</v>
      </c>
      <c r="J33" s="30">
        <f>SUM(J26:J32)</f>
        <v>4254.749579831933</v>
      </c>
      <c r="K33" s="79">
        <f t="shared" si="3"/>
        <v>1.2930345112568478</v>
      </c>
      <c r="L33" s="88"/>
      <c r="M33" s="88"/>
      <c r="N33" s="33"/>
      <c r="O33" s="88"/>
      <c r="P33" s="88"/>
      <c r="Q33" s="6"/>
    </row>
    <row r="34" spans="1:17" ht="12.75">
      <c r="A34" s="4"/>
      <c r="B34" s="108"/>
      <c r="C34" s="161"/>
      <c r="D34" s="70"/>
      <c r="E34" s="27"/>
      <c r="F34" s="27"/>
      <c r="G34" s="137"/>
      <c r="H34" s="28"/>
      <c r="I34" s="189"/>
      <c r="J34" s="27"/>
      <c r="K34" s="75"/>
      <c r="L34" s="6"/>
      <c r="M34" s="6"/>
      <c r="Q34" s="6"/>
    </row>
    <row r="35" spans="1:17" ht="12.75">
      <c r="A35" s="101" t="s">
        <v>54</v>
      </c>
      <c r="B35" s="115"/>
      <c r="C35" s="162"/>
      <c r="D35" s="70"/>
      <c r="E35" s="27"/>
      <c r="F35" s="27"/>
      <c r="G35" s="137"/>
      <c r="H35" s="28"/>
      <c r="I35" s="189"/>
      <c r="J35" s="27"/>
      <c r="K35" s="75"/>
      <c r="L35" s="6"/>
      <c r="M35" s="6"/>
      <c r="Q35" s="6"/>
    </row>
    <row r="36" spans="1:17" ht="12.75">
      <c r="A36" s="102" t="s">
        <v>13</v>
      </c>
      <c r="B36" s="116">
        <v>35</v>
      </c>
      <c r="C36" s="157">
        <v>47</v>
      </c>
      <c r="D36" s="120">
        <f>B36/C36</f>
        <v>0.7446808510638298</v>
      </c>
      <c r="E36" s="121">
        <f>L36/$L$66*$B$88</f>
        <v>41.78222778473092</v>
      </c>
      <c r="F36" s="122">
        <f>M36/$M$66*$B$90</f>
        <v>47.02755482396475</v>
      </c>
      <c r="G36" s="128">
        <v>31.956834532374106</v>
      </c>
      <c r="H36" s="122">
        <v>44.14400580376037</v>
      </c>
      <c r="I36" s="190">
        <f aca="true" t="shared" si="6" ref="I36:I42">B36+E36+F36</f>
        <v>123.80978260869567</v>
      </c>
      <c r="J36" s="195">
        <f aca="true" t="shared" si="7" ref="J36:J42">C36+G36+H36</f>
        <v>123.10084033613447</v>
      </c>
      <c r="K36" s="123">
        <f aca="true" t="shared" si="8" ref="K36:K42">I36/J36</f>
        <v>1.0057590368240006</v>
      </c>
      <c r="L36" s="6">
        <v>0.13</v>
      </c>
      <c r="M36" s="6">
        <v>0.13</v>
      </c>
      <c r="N36" s="29"/>
      <c r="Q36" s="6"/>
    </row>
    <row r="37" spans="1:17" ht="12.75">
      <c r="A37" s="103" t="s">
        <v>14</v>
      </c>
      <c r="B37" s="117">
        <v>26</v>
      </c>
      <c r="C37" s="158">
        <v>26</v>
      </c>
      <c r="D37" s="68"/>
      <c r="E37" s="182">
        <f aca="true" t="shared" si="9" ref="E37:E42">L37/$L$66*$B$88</f>
        <v>244.26533166458077</v>
      </c>
      <c r="F37" s="141">
        <f aca="true" t="shared" si="10" ref="F37:F42">M37/$M$66*$B$90</f>
        <v>274.9303205093324</v>
      </c>
      <c r="G37" s="137">
        <v>99.06618705035973</v>
      </c>
      <c r="H37" s="28">
        <v>136.84641799165715</v>
      </c>
      <c r="I37" s="190">
        <f t="shared" si="6"/>
        <v>545.1956521739132</v>
      </c>
      <c r="J37" s="196">
        <f t="shared" si="7"/>
        <v>261.9126050420169</v>
      </c>
      <c r="K37" s="147">
        <f t="shared" si="8"/>
        <v>2.08159378998369</v>
      </c>
      <c r="L37" s="6">
        <v>0.76</v>
      </c>
      <c r="M37" s="6">
        <v>0.76</v>
      </c>
      <c r="N37" s="29"/>
      <c r="Q37" s="6"/>
    </row>
    <row r="38" spans="1:17" ht="12.75">
      <c r="A38" s="102" t="s">
        <v>15</v>
      </c>
      <c r="B38" s="116">
        <v>239</v>
      </c>
      <c r="C38" s="157">
        <v>371</v>
      </c>
      <c r="D38" s="120">
        <f>B38/C38</f>
        <v>0.6442048517520216</v>
      </c>
      <c r="E38" s="121">
        <f t="shared" si="9"/>
        <v>440.32040050062585</v>
      </c>
      <c r="F38" s="122">
        <f t="shared" si="10"/>
        <v>495.59807776024394</v>
      </c>
      <c r="G38" s="128">
        <v>313.17697841726624</v>
      </c>
      <c r="H38" s="122">
        <v>432.6112568768516</v>
      </c>
      <c r="I38" s="190">
        <f t="shared" si="6"/>
        <v>1174.9184782608697</v>
      </c>
      <c r="J38" s="195">
        <f t="shared" si="7"/>
        <v>1116.7882352941178</v>
      </c>
      <c r="K38" s="123">
        <f t="shared" si="8"/>
        <v>1.0520512673125024</v>
      </c>
      <c r="L38" s="6">
        <v>1.37</v>
      </c>
      <c r="M38" s="6">
        <v>1.37</v>
      </c>
      <c r="N38" s="29"/>
      <c r="Q38" s="6"/>
    </row>
    <row r="39" spans="1:17" ht="12.75">
      <c r="A39" s="103" t="s">
        <v>16</v>
      </c>
      <c r="B39" s="117">
        <v>69</v>
      </c>
      <c r="C39" s="158">
        <v>47</v>
      </c>
      <c r="D39" s="68">
        <f>B39/C39</f>
        <v>1.4680851063829787</v>
      </c>
      <c r="E39" s="182">
        <f t="shared" si="9"/>
        <v>106.06257822277848</v>
      </c>
      <c r="F39" s="141">
        <f t="shared" si="10"/>
        <v>119.3776391685259</v>
      </c>
      <c r="G39" s="137">
        <v>79.89208633093526</v>
      </c>
      <c r="H39" s="28">
        <v>110.36001450940091</v>
      </c>
      <c r="I39" s="190">
        <f t="shared" si="6"/>
        <v>294.4402173913044</v>
      </c>
      <c r="J39" s="196">
        <f t="shared" si="7"/>
        <v>237.25210084033617</v>
      </c>
      <c r="K39" s="147">
        <f t="shared" si="8"/>
        <v>1.2410436676784335</v>
      </c>
      <c r="L39" s="6">
        <v>0.33</v>
      </c>
      <c r="M39" s="6">
        <v>0.33</v>
      </c>
      <c r="N39" s="29"/>
      <c r="Q39" s="6"/>
    </row>
    <row r="40" spans="1:17" ht="12.75">
      <c r="A40" s="102" t="s">
        <v>87</v>
      </c>
      <c r="B40" s="116">
        <v>156</v>
      </c>
      <c r="C40" s="157">
        <v>92</v>
      </c>
      <c r="D40" s="120">
        <f>B40/C40</f>
        <v>1.6956521739130435</v>
      </c>
      <c r="E40" s="121">
        <f>L40/$L$66*$B$88</f>
        <v>292.47559449311643</v>
      </c>
      <c r="F40" s="122">
        <f>M40/$M$66*$B$90</f>
        <v>329.19288376775324</v>
      </c>
      <c r="G40" s="128">
        <v>281.22014388489214</v>
      </c>
      <c r="H40" s="122">
        <v>388.4672510730913</v>
      </c>
      <c r="I40" s="190">
        <f t="shared" si="6"/>
        <v>777.6684782608697</v>
      </c>
      <c r="J40" s="195">
        <f t="shared" si="7"/>
        <v>761.6873949579834</v>
      </c>
      <c r="K40" s="123">
        <f t="shared" si="8"/>
        <v>1.0209811576358931</v>
      </c>
      <c r="L40" s="6">
        <v>0.91</v>
      </c>
      <c r="M40" s="6">
        <v>0.91</v>
      </c>
      <c r="N40" s="29"/>
      <c r="Q40" s="6"/>
    </row>
    <row r="41" spans="1:17" ht="12.75">
      <c r="A41" s="100" t="s">
        <v>41</v>
      </c>
      <c r="B41" s="105">
        <v>126</v>
      </c>
      <c r="C41" s="156">
        <v>18</v>
      </c>
      <c r="D41" s="68">
        <f>B41/C41</f>
        <v>7</v>
      </c>
      <c r="E41" s="182">
        <f t="shared" si="9"/>
        <v>167.12891113892368</v>
      </c>
      <c r="F41" s="141">
        <f t="shared" si="10"/>
        <v>188.110219295859</v>
      </c>
      <c r="G41" s="137">
        <v>83.08776978417268</v>
      </c>
      <c r="H41" s="28">
        <v>114.77441508977695</v>
      </c>
      <c r="I41" s="190">
        <f t="shared" si="6"/>
        <v>481.2391304347827</v>
      </c>
      <c r="J41" s="196">
        <f t="shared" si="7"/>
        <v>215.86218487394962</v>
      </c>
      <c r="K41" s="147">
        <f t="shared" si="8"/>
        <v>2.229381356052692</v>
      </c>
      <c r="L41" s="6">
        <v>0.52</v>
      </c>
      <c r="M41" s="6">
        <v>0.52</v>
      </c>
      <c r="N41" s="29"/>
      <c r="Q41" s="6"/>
    </row>
    <row r="42" spans="1:17" ht="12.75">
      <c r="A42" s="99" t="s">
        <v>20</v>
      </c>
      <c r="B42" s="114">
        <v>81</v>
      </c>
      <c r="C42" s="155">
        <v>0</v>
      </c>
      <c r="D42" s="120"/>
      <c r="E42" s="121">
        <f t="shared" si="9"/>
        <v>0</v>
      </c>
      <c r="F42" s="122">
        <f t="shared" si="10"/>
        <v>0</v>
      </c>
      <c r="G42" s="128">
        <v>0</v>
      </c>
      <c r="H42" s="122">
        <v>0</v>
      </c>
      <c r="I42" s="190">
        <f t="shared" si="6"/>
        <v>81</v>
      </c>
      <c r="J42" s="195">
        <f t="shared" si="7"/>
        <v>0</v>
      </c>
      <c r="K42" s="123" t="e">
        <f t="shared" si="8"/>
        <v>#DIV/0!</v>
      </c>
      <c r="L42" s="6"/>
      <c r="M42" s="6"/>
      <c r="N42" s="29"/>
      <c r="Q42" s="6"/>
    </row>
    <row r="43" spans="1:18" ht="13.5">
      <c r="A43" s="22" t="s">
        <v>3</v>
      </c>
      <c r="B43" s="107">
        <f>SUM(B36:B42)</f>
        <v>732</v>
      </c>
      <c r="C43" s="160">
        <f>C36+C37+C38+C39+C40+C41+C42</f>
        <v>601</v>
      </c>
      <c r="D43" s="69">
        <f>B43/C43</f>
        <v>1.2179700499168054</v>
      </c>
      <c r="E43" s="107">
        <f>SUM(E36:E42)</f>
        <v>1292.0350438047562</v>
      </c>
      <c r="F43" s="30">
        <f>SUM(F36:F42)</f>
        <v>1454.2366953256792</v>
      </c>
      <c r="G43" s="107">
        <v>888.4</v>
      </c>
      <c r="H43" s="31">
        <v>1227.2033613445383</v>
      </c>
      <c r="I43" s="191">
        <f>SUM(I36:I42)</f>
        <v>3478.2717391304354</v>
      </c>
      <c r="J43" s="30">
        <f>SUM(J36:J42)</f>
        <v>2716.6033613445384</v>
      </c>
      <c r="K43" s="75">
        <f>+I43/J43</f>
        <v>1.280375261484224</v>
      </c>
      <c r="L43" s="88"/>
      <c r="M43" s="88"/>
      <c r="N43" s="35"/>
      <c r="O43" s="88"/>
      <c r="P43" s="88"/>
      <c r="Q43" s="6"/>
      <c r="R43" s="6"/>
    </row>
    <row r="44" spans="1:17" ht="12.75">
      <c r="A44" s="7"/>
      <c r="B44" s="109"/>
      <c r="C44" s="164"/>
      <c r="D44" s="70"/>
      <c r="E44" s="27"/>
      <c r="F44" s="27"/>
      <c r="G44" s="137"/>
      <c r="H44" s="28"/>
      <c r="I44" s="130"/>
      <c r="J44" s="27"/>
      <c r="K44" s="75"/>
      <c r="L44" s="6"/>
      <c r="M44" s="6"/>
      <c r="Q44" s="6"/>
    </row>
    <row r="45" spans="1:17" ht="12.75">
      <c r="A45" s="101" t="s">
        <v>19</v>
      </c>
      <c r="B45" s="115"/>
      <c r="C45" s="162"/>
      <c r="D45" s="70"/>
      <c r="E45" s="27"/>
      <c r="F45" s="27"/>
      <c r="G45" s="137"/>
      <c r="H45" s="29"/>
      <c r="I45" s="189"/>
      <c r="J45" s="27"/>
      <c r="K45" s="75"/>
      <c r="L45" s="6"/>
      <c r="M45" s="6"/>
      <c r="Q45" s="6"/>
    </row>
    <row r="46" spans="1:17" ht="12.75">
      <c r="A46" s="99" t="s">
        <v>55</v>
      </c>
      <c r="B46" s="114">
        <v>129</v>
      </c>
      <c r="C46" s="155">
        <v>121</v>
      </c>
      <c r="D46" s="120">
        <f>B46/C46</f>
        <v>1.0661157024793388</v>
      </c>
      <c r="E46" s="121">
        <f>L46/$L$66*$B$88</f>
        <v>125.34668335419276</v>
      </c>
      <c r="F46" s="122">
        <f>M46/$M$66*$B$90</f>
        <v>141.08266447189425</v>
      </c>
      <c r="G46" s="128">
        <v>147.0014388489209</v>
      </c>
      <c r="H46" s="122">
        <v>203.06242669729772</v>
      </c>
      <c r="I46" s="190">
        <f aca="true" t="shared" si="11" ref="I46:I53">B46+E46+F46</f>
        <v>395.429347826087</v>
      </c>
      <c r="J46" s="195">
        <f aca="true" t="shared" si="12" ref="J46:J53">C46+G46+H46</f>
        <v>471.0638655462186</v>
      </c>
      <c r="K46" s="123">
        <f aca="true" t="shared" si="13" ref="K46:K53">I46/J46</f>
        <v>0.8394389312106753</v>
      </c>
      <c r="L46" s="6">
        <v>0.39</v>
      </c>
      <c r="M46" s="6">
        <v>0.39</v>
      </c>
      <c r="N46" s="29"/>
      <c r="Q46" s="6"/>
    </row>
    <row r="47" spans="1:17" ht="12.75">
      <c r="A47" s="100" t="s">
        <v>56</v>
      </c>
      <c r="B47" s="105">
        <v>0</v>
      </c>
      <c r="C47" s="156">
        <v>0</v>
      </c>
      <c r="D47" s="68"/>
      <c r="E47" s="182">
        <f aca="true" t="shared" si="14" ref="E47:E53">L47/$L$66*$B$88</f>
        <v>0</v>
      </c>
      <c r="F47" s="141">
        <f aca="true" t="shared" si="15" ref="F47:F53">M47/$M$66*$B$90</f>
        <v>0</v>
      </c>
      <c r="G47" s="137">
        <v>0</v>
      </c>
      <c r="H47" s="28">
        <v>0</v>
      </c>
      <c r="I47" s="190">
        <f t="shared" si="11"/>
        <v>0</v>
      </c>
      <c r="J47" s="196">
        <f t="shared" si="12"/>
        <v>0</v>
      </c>
      <c r="K47" s="147" t="e">
        <f t="shared" si="13"/>
        <v>#DIV/0!</v>
      </c>
      <c r="L47" s="6"/>
      <c r="M47" s="6"/>
      <c r="N47" s="29"/>
      <c r="Q47" s="6"/>
    </row>
    <row r="48" spans="1:17" ht="12.75">
      <c r="A48" s="99" t="s">
        <v>21</v>
      </c>
      <c r="B48" s="114">
        <v>21</v>
      </c>
      <c r="C48" s="155">
        <v>14</v>
      </c>
      <c r="D48" s="120">
        <f aca="true" t="shared" si="16" ref="D48:D54">B48/C48</f>
        <v>1.5</v>
      </c>
      <c r="E48" s="121">
        <f t="shared" si="14"/>
        <v>0</v>
      </c>
      <c r="F48" s="122">
        <f t="shared" si="15"/>
        <v>0</v>
      </c>
      <c r="G48" s="128">
        <v>3.195683453237411</v>
      </c>
      <c r="H48" s="122">
        <v>4.4144005803760376</v>
      </c>
      <c r="I48" s="190">
        <f t="shared" si="11"/>
        <v>21</v>
      </c>
      <c r="J48" s="195">
        <f t="shared" si="12"/>
        <v>21.610084033613447</v>
      </c>
      <c r="K48" s="123">
        <f t="shared" si="13"/>
        <v>0.9717685487634157</v>
      </c>
      <c r="L48" s="6"/>
      <c r="M48" s="6"/>
      <c r="N48" s="29"/>
      <c r="Q48" s="6"/>
    </row>
    <row r="49" spans="1:17" ht="12.75">
      <c r="A49" s="100" t="s">
        <v>57</v>
      </c>
      <c r="B49" s="105">
        <v>0</v>
      </c>
      <c r="C49" s="156">
        <v>89</v>
      </c>
      <c r="D49" s="68">
        <f t="shared" si="16"/>
        <v>0</v>
      </c>
      <c r="E49" s="182">
        <f t="shared" si="14"/>
        <v>199.26908635794743</v>
      </c>
      <c r="F49" s="141">
        <f t="shared" si="15"/>
        <v>224.28526146813957</v>
      </c>
      <c r="G49" s="137">
        <v>0</v>
      </c>
      <c r="H49" s="28">
        <v>0</v>
      </c>
      <c r="I49" s="190">
        <f t="shared" si="11"/>
        <v>423.554347826087</v>
      </c>
      <c r="J49" s="196">
        <f t="shared" si="12"/>
        <v>89</v>
      </c>
      <c r="K49" s="147">
        <f t="shared" si="13"/>
        <v>4.759037616023449</v>
      </c>
      <c r="L49" s="6">
        <v>0.62</v>
      </c>
      <c r="M49" s="6">
        <v>0.62</v>
      </c>
      <c r="N49" s="29"/>
      <c r="Q49" s="6"/>
    </row>
    <row r="50" spans="1:17" ht="12.75">
      <c r="A50" s="99" t="s">
        <v>58</v>
      </c>
      <c r="B50" s="114">
        <v>178</v>
      </c>
      <c r="C50" s="155">
        <v>178</v>
      </c>
      <c r="D50" s="120">
        <f t="shared" si="16"/>
        <v>1</v>
      </c>
      <c r="E50" s="121">
        <f>L50/$L$66*$B$88</f>
        <v>0</v>
      </c>
      <c r="F50" s="122">
        <f>M50/$M$66*$B$90</f>
        <v>0</v>
      </c>
      <c r="G50" s="128">
        <v>198.13237410071946</v>
      </c>
      <c r="H50" s="122">
        <v>273.6928359833143</v>
      </c>
      <c r="I50" s="190">
        <f t="shared" si="11"/>
        <v>178</v>
      </c>
      <c r="J50" s="195">
        <f t="shared" si="12"/>
        <v>649.8252100840338</v>
      </c>
      <c r="K50" s="123">
        <f t="shared" si="13"/>
        <v>0.27391981295552</v>
      </c>
      <c r="L50" s="6"/>
      <c r="M50" s="6"/>
      <c r="N50" s="29"/>
      <c r="Q50" s="6"/>
    </row>
    <row r="51" spans="1:17" ht="12.75">
      <c r="A51" s="100" t="s">
        <v>59</v>
      </c>
      <c r="B51" s="105">
        <v>19</v>
      </c>
      <c r="C51" s="156">
        <v>32</v>
      </c>
      <c r="D51" s="68">
        <f t="shared" si="16"/>
        <v>0.59375</v>
      </c>
      <c r="E51" s="182">
        <f t="shared" si="14"/>
        <v>0</v>
      </c>
      <c r="F51" s="141">
        <f t="shared" si="15"/>
        <v>0</v>
      </c>
      <c r="G51" s="137">
        <v>0</v>
      </c>
      <c r="H51" s="28">
        <v>0</v>
      </c>
      <c r="I51" s="190">
        <f t="shared" si="11"/>
        <v>19</v>
      </c>
      <c r="J51" s="196">
        <f t="shared" si="12"/>
        <v>32</v>
      </c>
      <c r="K51" s="147">
        <f t="shared" si="13"/>
        <v>0.59375</v>
      </c>
      <c r="L51" s="6"/>
      <c r="M51" s="6"/>
      <c r="N51" s="29"/>
      <c r="Q51" s="6"/>
    </row>
    <row r="52" spans="1:17" ht="12.75">
      <c r="A52" s="99" t="s">
        <v>60</v>
      </c>
      <c r="B52" s="114">
        <v>4</v>
      </c>
      <c r="C52" s="155">
        <v>11</v>
      </c>
      <c r="D52" s="120">
        <f t="shared" si="16"/>
        <v>0.36363636363636365</v>
      </c>
      <c r="E52" s="121">
        <f t="shared" si="14"/>
        <v>0</v>
      </c>
      <c r="F52" s="122">
        <f t="shared" si="15"/>
        <v>0</v>
      </c>
      <c r="G52" s="128">
        <v>0</v>
      </c>
      <c r="H52" s="122">
        <v>0</v>
      </c>
      <c r="I52" s="190">
        <f t="shared" si="11"/>
        <v>4</v>
      </c>
      <c r="J52" s="195">
        <f t="shared" si="12"/>
        <v>11</v>
      </c>
      <c r="K52" s="123">
        <f t="shared" si="13"/>
        <v>0.36363636363636365</v>
      </c>
      <c r="L52" s="6"/>
      <c r="M52" s="6"/>
      <c r="N52" s="29"/>
      <c r="Q52" s="6"/>
    </row>
    <row r="53" spans="1:17" ht="12.75">
      <c r="A53" s="100" t="s">
        <v>61</v>
      </c>
      <c r="B53" s="105">
        <v>38</v>
      </c>
      <c r="C53" s="156">
        <v>35</v>
      </c>
      <c r="D53" s="68">
        <f t="shared" si="16"/>
        <v>1.0857142857142856</v>
      </c>
      <c r="E53" s="182">
        <f t="shared" si="14"/>
        <v>0</v>
      </c>
      <c r="F53" s="141">
        <f t="shared" si="15"/>
        <v>0</v>
      </c>
      <c r="G53" s="137">
        <v>0</v>
      </c>
      <c r="H53" s="28">
        <v>0</v>
      </c>
      <c r="I53" s="190">
        <f t="shared" si="11"/>
        <v>38</v>
      </c>
      <c r="J53" s="196">
        <f t="shared" si="12"/>
        <v>35</v>
      </c>
      <c r="K53" s="147">
        <f t="shared" si="13"/>
        <v>1.0857142857142856</v>
      </c>
      <c r="L53" s="6"/>
      <c r="M53" s="6"/>
      <c r="N53" s="29"/>
      <c r="Q53" s="6"/>
    </row>
    <row r="54" spans="1:18" ht="13.5">
      <c r="A54" s="22" t="s">
        <v>3</v>
      </c>
      <c r="B54" s="107">
        <f>SUM(B46:B53)</f>
        <v>389</v>
      </c>
      <c r="C54" s="160">
        <f>C46+C47+C48+C49+C50+C51+C52+C53</f>
        <v>480</v>
      </c>
      <c r="D54" s="69">
        <f t="shared" si="16"/>
        <v>0.8104166666666667</v>
      </c>
      <c r="E54" s="107">
        <f>SUM(E46:E53)</f>
        <v>324.6157697121402</v>
      </c>
      <c r="F54" s="30">
        <f>SUM(F46:F53)</f>
        <v>365.36792594003384</v>
      </c>
      <c r="G54" s="107">
        <v>348.3294964028778</v>
      </c>
      <c r="H54" s="31">
        <v>481.16966326098805</v>
      </c>
      <c r="I54" s="191">
        <f>SUM(I46:I53)</f>
        <v>1078.983695652174</v>
      </c>
      <c r="J54" s="30">
        <f>SUM(J46:J53)</f>
        <v>1309.4991596638658</v>
      </c>
      <c r="K54" s="75"/>
      <c r="L54" s="88"/>
      <c r="M54" s="88"/>
      <c r="N54" s="33"/>
      <c r="O54" s="88"/>
      <c r="P54" s="88"/>
      <c r="Q54" s="6"/>
      <c r="R54" s="6"/>
    </row>
    <row r="55" spans="1:17" ht="12.75">
      <c r="A55" s="7"/>
      <c r="B55" s="129"/>
      <c r="C55" s="165"/>
      <c r="D55" s="134"/>
      <c r="E55" s="27"/>
      <c r="F55" s="27"/>
      <c r="G55" s="137"/>
      <c r="H55" s="28"/>
      <c r="I55" s="130"/>
      <c r="J55" s="27"/>
      <c r="K55" s="75"/>
      <c r="L55" s="6"/>
      <c r="M55" s="6"/>
      <c r="Q55" s="6"/>
    </row>
    <row r="56" spans="1:17" ht="12.75">
      <c r="A56" s="101" t="s">
        <v>62</v>
      </c>
      <c r="B56" s="115"/>
      <c r="C56" s="162"/>
      <c r="D56" s="70"/>
      <c r="E56" s="29"/>
      <c r="F56" s="29"/>
      <c r="G56" s="137"/>
      <c r="H56" s="28"/>
      <c r="I56" s="189"/>
      <c r="J56" s="29"/>
      <c r="K56" s="75"/>
      <c r="L56" s="6"/>
      <c r="M56" s="6"/>
      <c r="Q56" s="6"/>
    </row>
    <row r="57" spans="1:17" ht="12.75">
      <c r="A57" s="99" t="s">
        <v>63</v>
      </c>
      <c r="B57" s="114">
        <v>1522</v>
      </c>
      <c r="C57" s="155">
        <v>2238</v>
      </c>
      <c r="D57" s="120">
        <f>B57/C57</f>
        <v>0.680071492403932</v>
      </c>
      <c r="E57" s="121">
        <f>L57/$L$66*$B$88</f>
        <v>212.12515644555697</v>
      </c>
      <c r="F57" s="122">
        <f>M57/$M$66*$B$90</f>
        <v>238.7552783370518</v>
      </c>
      <c r="G57" s="128">
        <v>217.30647482014393</v>
      </c>
      <c r="H57" s="122">
        <v>300.1792394655705</v>
      </c>
      <c r="I57" s="190">
        <f>B57+E57+F57</f>
        <v>1972.8804347826087</v>
      </c>
      <c r="J57" s="135">
        <f>C57+G57+H57</f>
        <v>2755.4857142857145</v>
      </c>
      <c r="K57" s="123">
        <f>I57/J57</f>
        <v>0.7159828209430673</v>
      </c>
      <c r="L57" s="6">
        <v>0.66</v>
      </c>
      <c r="M57" s="6">
        <v>0.66</v>
      </c>
      <c r="N57" s="29"/>
      <c r="Q57" s="6"/>
    </row>
    <row r="58" spans="1:17" ht="12.75">
      <c r="A58" s="100" t="s">
        <v>64</v>
      </c>
      <c r="B58" s="105">
        <v>4719</v>
      </c>
      <c r="C58" s="156">
        <v>3025</v>
      </c>
      <c r="D58" s="68"/>
      <c r="E58" s="182">
        <f>L58/$L$66*$B$88</f>
        <v>212.12515644555697</v>
      </c>
      <c r="F58" s="141">
        <f>M58/$M$66*$B$90</f>
        <v>238.7552783370518</v>
      </c>
      <c r="G58" s="137">
        <v>297.1985611510792</v>
      </c>
      <c r="H58" s="28">
        <v>410.5392539749715</v>
      </c>
      <c r="I58" s="190">
        <f>B58+E58+F58</f>
        <v>5169.880434782609</v>
      </c>
      <c r="J58" s="183">
        <f>C58+G58+H58</f>
        <v>3732.7378151260505</v>
      </c>
      <c r="K58" s="147">
        <f>I58/J58</f>
        <v>1.3850103304424095</v>
      </c>
      <c r="L58" s="6">
        <v>0.66</v>
      </c>
      <c r="M58" s="6">
        <v>0.66</v>
      </c>
      <c r="N58" s="29"/>
      <c r="Q58" s="6"/>
    </row>
    <row r="59" spans="1:17" ht="12.75">
      <c r="A59" s="99" t="s">
        <v>22</v>
      </c>
      <c r="B59" s="114">
        <v>61</v>
      </c>
      <c r="C59" s="155">
        <v>57</v>
      </c>
      <c r="D59" s="120">
        <f>B59/C59</f>
        <v>1.0701754385964912</v>
      </c>
      <c r="E59" s="121">
        <f>L59/$L$66*$B$88</f>
        <v>0</v>
      </c>
      <c r="F59" s="122">
        <f>M59/$M$66*$B$90</f>
        <v>0</v>
      </c>
      <c r="G59" s="128"/>
      <c r="H59" s="122"/>
      <c r="I59" s="190">
        <f>B59+E59+F59</f>
        <v>61</v>
      </c>
      <c r="J59" s="135">
        <f>C59+G59+H59</f>
        <v>57</v>
      </c>
      <c r="K59" s="123">
        <f>I59/J59</f>
        <v>1.0701754385964912</v>
      </c>
      <c r="L59" s="6"/>
      <c r="M59" s="6"/>
      <c r="N59" s="29"/>
      <c r="Q59" s="6"/>
    </row>
    <row r="60" spans="1:17" ht="12.75">
      <c r="A60" s="100" t="s">
        <v>40</v>
      </c>
      <c r="B60" s="105">
        <v>0</v>
      </c>
      <c r="C60" s="156">
        <v>0</v>
      </c>
      <c r="D60" s="68"/>
      <c r="E60" s="182">
        <f>L60/$L$66*$B$88</f>
        <v>0</v>
      </c>
      <c r="F60" s="141">
        <f>M60/$M$66*$B$90</f>
        <v>0</v>
      </c>
      <c r="G60" s="137">
        <v>0</v>
      </c>
      <c r="H60" s="28">
        <v>0</v>
      </c>
      <c r="I60" s="190">
        <f>B60+E60+F60</f>
        <v>0</v>
      </c>
      <c r="J60" s="183">
        <f>C60+G60+H60</f>
        <v>0</v>
      </c>
      <c r="K60" s="147" t="e">
        <f>I60/J60</f>
        <v>#DIV/0!</v>
      </c>
      <c r="L60" s="6"/>
      <c r="M60" s="6"/>
      <c r="N60" s="29"/>
      <c r="Q60" s="6"/>
    </row>
    <row r="61" spans="1:17" ht="12.75">
      <c r="A61" s="104" t="s">
        <v>65</v>
      </c>
      <c r="B61" s="118">
        <v>-467</v>
      </c>
      <c r="C61" s="159">
        <v>-329</v>
      </c>
      <c r="D61" s="68">
        <f>B61/C61</f>
        <v>1.419452887537994</v>
      </c>
      <c r="E61" s="131"/>
      <c r="F61" s="136"/>
      <c r="G61" s="138"/>
      <c r="H61" s="132"/>
      <c r="I61" s="192">
        <f>B61+E61+F61</f>
        <v>-467</v>
      </c>
      <c r="J61" s="183">
        <f>C61+G61+H61</f>
        <v>-329</v>
      </c>
      <c r="K61" s="123">
        <f>I61/J61</f>
        <v>1.419452887537994</v>
      </c>
      <c r="L61" s="6"/>
      <c r="M61" s="6"/>
      <c r="N61" s="29"/>
      <c r="Q61" s="6"/>
    </row>
    <row r="62" spans="1:17" ht="12.75">
      <c r="A62" s="22" t="s">
        <v>3</v>
      </c>
      <c r="B62" s="42">
        <f>SUM(B57:B61)</f>
        <v>5835</v>
      </c>
      <c r="C62" s="166">
        <f>C57+C58+C59+C60+C61</f>
        <v>4991</v>
      </c>
      <c r="D62" s="119"/>
      <c r="E62" s="42">
        <f>SUM(E57:E61)</f>
        <v>424.25031289111394</v>
      </c>
      <c r="F62" s="30">
        <f>SUM(F57:F61)</f>
        <v>477.5105566741036</v>
      </c>
      <c r="G62" s="107">
        <v>514.5050359712232</v>
      </c>
      <c r="H62" s="31">
        <v>710.718493440542</v>
      </c>
      <c r="I62" s="193">
        <f>SUM(I57:I61)</f>
        <v>6736.760869565218</v>
      </c>
      <c r="J62" s="38">
        <f>SUM(J57:J61)</f>
        <v>6216.223529411765</v>
      </c>
      <c r="K62" s="140"/>
      <c r="L62" s="88"/>
      <c r="M62" s="88"/>
      <c r="N62" s="33"/>
      <c r="O62" s="88"/>
      <c r="P62" s="88"/>
      <c r="Q62" s="6"/>
    </row>
    <row r="63" spans="1:17" ht="13.5">
      <c r="A63" s="39"/>
      <c r="B63" s="110"/>
      <c r="C63" s="167"/>
      <c r="D63" s="152"/>
      <c r="E63" s="151"/>
      <c r="F63" s="154"/>
      <c r="G63" s="112"/>
      <c r="H63" s="90"/>
      <c r="I63" s="194"/>
      <c r="J63" s="187"/>
      <c r="K63" s="139"/>
      <c r="L63" s="6"/>
      <c r="M63" s="6"/>
      <c r="N63" s="33"/>
      <c r="Q63" s="6"/>
    </row>
    <row r="64" spans="1:17" ht="12.75">
      <c r="A64" s="40"/>
      <c r="B64" s="111"/>
      <c r="C64" s="168"/>
      <c r="D64" s="153"/>
      <c r="E64" s="137"/>
      <c r="F64" s="29"/>
      <c r="G64" s="137"/>
      <c r="H64" s="28"/>
      <c r="I64" s="190"/>
      <c r="J64" s="184"/>
      <c r="K64" s="75"/>
      <c r="L64" s="6"/>
      <c r="M64" s="6"/>
      <c r="N64" s="33"/>
      <c r="Q64" s="6"/>
    </row>
    <row r="65" spans="2:17" ht="12.75">
      <c r="B65" s="108"/>
      <c r="C65" s="161"/>
      <c r="D65" s="153"/>
      <c r="E65" s="137"/>
      <c r="F65" s="29"/>
      <c r="G65" s="137"/>
      <c r="H65" s="28"/>
      <c r="I65" s="189"/>
      <c r="J65" s="29"/>
      <c r="K65" s="75"/>
      <c r="L65" s="6"/>
      <c r="M65" s="6"/>
      <c r="N65" s="33"/>
      <c r="Q65" s="6"/>
    </row>
    <row r="66" spans="1:17" ht="12.75">
      <c r="A66" s="41" t="s">
        <v>23</v>
      </c>
      <c r="B66" s="42">
        <f>B23+B33+B43+B54+B62</f>
        <v>11172</v>
      </c>
      <c r="C66" s="166">
        <f>C23+C33+C43+C54+C62</f>
        <v>8482</v>
      </c>
      <c r="D66" s="38"/>
      <c r="E66" s="42">
        <f>E23+E33+E43+E54+E62</f>
        <v>4731.0337922403005</v>
      </c>
      <c r="F66" s="38">
        <f>F23+F33+F43+F54+F62</f>
        <v>5324.966207759702</v>
      </c>
      <c r="G66" s="42">
        <v>3802.8633093525186</v>
      </c>
      <c r="H66" s="32">
        <v>5253.136690647484</v>
      </c>
      <c r="I66" s="193">
        <f>I23+I33+I43+I54+I62</f>
        <v>21228.000000000004</v>
      </c>
      <c r="J66" s="185">
        <f>J23+J33+J43+J54+J62</f>
        <v>17538.000000000004</v>
      </c>
      <c r="K66" s="79">
        <f>I66/J66</f>
        <v>1.2104002736914128</v>
      </c>
      <c r="L66" s="88">
        <f>SUM(L19:L65)</f>
        <v>14.719999999999999</v>
      </c>
      <c r="M66" s="88">
        <f>SUM(M19:M65)</f>
        <v>14.719999999999999</v>
      </c>
      <c r="N66" s="34"/>
      <c r="O66" s="88"/>
      <c r="P66" s="88"/>
      <c r="Q66" s="6"/>
    </row>
    <row r="67" spans="2:17" ht="12.75">
      <c r="B67" s="108"/>
      <c r="C67" s="161"/>
      <c r="D67" s="70"/>
      <c r="E67" s="4"/>
      <c r="F67" s="4"/>
      <c r="G67" s="108"/>
      <c r="H67" s="15"/>
      <c r="I67" s="189"/>
      <c r="J67" s="27"/>
      <c r="K67" s="75"/>
      <c r="L67" s="33"/>
      <c r="M67" s="33"/>
      <c r="N67" s="33"/>
      <c r="Q67" s="6"/>
    </row>
    <row r="68" spans="1:18" ht="12.75">
      <c r="A68" s="101" t="s">
        <v>66</v>
      </c>
      <c r="B68" s="115"/>
      <c r="C68" s="162"/>
      <c r="D68" s="70"/>
      <c r="E68" s="4"/>
      <c r="F68" s="4"/>
      <c r="G68" s="108"/>
      <c r="H68" s="15"/>
      <c r="I68" s="189"/>
      <c r="J68" s="27"/>
      <c r="K68" s="75"/>
      <c r="M68" s="27"/>
      <c r="Q68" s="6"/>
      <c r="R68" s="6"/>
    </row>
    <row r="69" spans="1:17" ht="12.75">
      <c r="A69" s="99" t="s">
        <v>24</v>
      </c>
      <c r="B69" s="114">
        <v>1672</v>
      </c>
      <c r="C69" s="155">
        <v>1825</v>
      </c>
      <c r="D69" s="120">
        <f>B69/C69</f>
        <v>0.9161643835616439</v>
      </c>
      <c r="E69" s="124"/>
      <c r="F69" s="124"/>
      <c r="G69" s="175"/>
      <c r="H69" s="172"/>
      <c r="I69" s="189"/>
      <c r="J69" s="121"/>
      <c r="K69" s="186"/>
      <c r="Q69" s="6"/>
    </row>
    <row r="70" spans="1:17" ht="12.75">
      <c r="A70" s="100" t="s">
        <v>67</v>
      </c>
      <c r="B70" s="105">
        <v>0</v>
      </c>
      <c r="C70" s="156">
        <v>0</v>
      </c>
      <c r="D70" s="68"/>
      <c r="E70" s="4"/>
      <c r="F70" s="4"/>
      <c r="G70" s="108"/>
      <c r="H70" s="15"/>
      <c r="I70" s="189"/>
      <c r="J70" s="27"/>
      <c r="K70" s="75"/>
      <c r="Q70" s="6"/>
    </row>
    <row r="71" spans="1:17" ht="12.75">
      <c r="A71" s="99" t="s">
        <v>68</v>
      </c>
      <c r="B71" s="114">
        <v>235</v>
      </c>
      <c r="C71" s="155">
        <v>205</v>
      </c>
      <c r="D71" s="120">
        <f>B71/C71</f>
        <v>1.146341463414634</v>
      </c>
      <c r="E71" s="124"/>
      <c r="F71" s="124"/>
      <c r="G71" s="175"/>
      <c r="H71" s="172"/>
      <c r="I71" s="189"/>
      <c r="J71" s="121"/>
      <c r="K71" s="186"/>
      <c r="Q71" s="6"/>
    </row>
    <row r="72" spans="1:17" ht="12.75">
      <c r="A72" s="100" t="s">
        <v>69</v>
      </c>
      <c r="B72" s="105">
        <v>121</v>
      </c>
      <c r="C72" s="156">
        <v>89</v>
      </c>
      <c r="D72" s="68">
        <f>B72/C72</f>
        <v>1.3595505617977528</v>
      </c>
      <c r="E72" s="4"/>
      <c r="F72" s="4"/>
      <c r="G72" s="108"/>
      <c r="H72" s="15"/>
      <c r="I72" s="189"/>
      <c r="J72" s="27"/>
      <c r="K72" s="75"/>
      <c r="Q72" s="6"/>
    </row>
    <row r="73" spans="1:17" ht="12.75">
      <c r="A73" s="99" t="s">
        <v>25</v>
      </c>
      <c r="B73" s="114">
        <v>324</v>
      </c>
      <c r="C73" s="155">
        <v>274</v>
      </c>
      <c r="D73" s="120">
        <f>B73/C73</f>
        <v>1.1824817518248176</v>
      </c>
      <c r="E73" s="124"/>
      <c r="F73" s="124"/>
      <c r="G73" s="175"/>
      <c r="H73" s="172"/>
      <c r="I73" s="189"/>
      <c r="J73" s="121"/>
      <c r="K73" s="186"/>
      <c r="Q73" s="6"/>
    </row>
    <row r="74" spans="1:17" ht="12.75">
      <c r="A74" s="100" t="s">
        <v>70</v>
      </c>
      <c r="B74" s="105">
        <v>7704</v>
      </c>
      <c r="C74" s="156">
        <v>6663</v>
      </c>
      <c r="D74" s="68">
        <f>B74/C74</f>
        <v>1.1562359297613687</v>
      </c>
      <c r="E74" s="4"/>
      <c r="F74" s="4"/>
      <c r="G74" s="108"/>
      <c r="H74" s="15"/>
      <c r="I74" s="189"/>
      <c r="J74" s="27"/>
      <c r="K74" s="75"/>
      <c r="M74" s="84"/>
      <c r="Q74" s="6"/>
    </row>
    <row r="75" spans="1:17" ht="13.5">
      <c r="A75" s="22" t="s">
        <v>3</v>
      </c>
      <c r="B75" s="107">
        <f>SUM(B69:B74)</f>
        <v>10056</v>
      </c>
      <c r="C75" s="160">
        <f>SUM(C69:C74)</f>
        <v>9056</v>
      </c>
      <c r="D75" s="69"/>
      <c r="E75" s="4"/>
      <c r="F75" s="4"/>
      <c r="G75" s="108"/>
      <c r="H75" s="15"/>
      <c r="I75" s="189"/>
      <c r="J75" s="27"/>
      <c r="K75" s="75"/>
      <c r="L75" s="14"/>
      <c r="M75" s="142"/>
      <c r="O75" s="4"/>
      <c r="Q75" s="6"/>
    </row>
    <row r="76" spans="1:17" ht="12.75">
      <c r="A76" s="39"/>
      <c r="B76" s="112"/>
      <c r="C76" s="169"/>
      <c r="D76" s="70"/>
      <c r="E76" s="36"/>
      <c r="F76" s="36"/>
      <c r="G76" s="176"/>
      <c r="H76" s="89"/>
      <c r="I76" s="130"/>
      <c r="J76" s="37"/>
      <c r="K76" s="74"/>
      <c r="L76" s="14"/>
      <c r="M76" s="14"/>
      <c r="Q76" s="6"/>
    </row>
    <row r="77" spans="1:17" ht="12.75">
      <c r="A77" s="41" t="s">
        <v>26</v>
      </c>
      <c r="B77" s="107">
        <f>B23+B33+B43+B54+B62+B75</f>
        <v>21228</v>
      </c>
      <c r="C77" s="160">
        <f>C66+C75</f>
        <v>17538</v>
      </c>
      <c r="D77" s="119">
        <f>B77/C77</f>
        <v>1.210400273691413</v>
      </c>
      <c r="E77" s="43"/>
      <c r="F77" s="43"/>
      <c r="G77" s="177"/>
      <c r="H77" s="173"/>
      <c r="I77" s="191">
        <f>I66</f>
        <v>21228.000000000004</v>
      </c>
      <c r="J77" s="30">
        <f>J66</f>
        <v>17538.000000000004</v>
      </c>
      <c r="K77" s="79"/>
      <c r="L77" s="33"/>
      <c r="M77" s="33"/>
      <c r="N77" s="14"/>
      <c r="Q77" s="6"/>
    </row>
    <row r="78" spans="2:17" ht="12.75">
      <c r="B78" s="108"/>
      <c r="C78" s="161"/>
      <c r="D78" s="70"/>
      <c r="E78" s="4"/>
      <c r="F78" s="4"/>
      <c r="G78" s="108"/>
      <c r="H78" s="15"/>
      <c r="I78" s="189"/>
      <c r="J78" s="27"/>
      <c r="K78" s="75"/>
      <c r="N78" s="33"/>
      <c r="Q78" s="6"/>
    </row>
    <row r="79" spans="1:17" ht="12.75">
      <c r="A79" s="9" t="s">
        <v>71</v>
      </c>
      <c r="B79" s="108"/>
      <c r="C79" s="161"/>
      <c r="D79" s="70"/>
      <c r="E79" s="4"/>
      <c r="F79" s="4"/>
      <c r="G79" s="108"/>
      <c r="H79" s="15"/>
      <c r="I79" s="189"/>
      <c r="J79" s="27"/>
      <c r="K79" s="75"/>
      <c r="M79" s="6"/>
      <c r="Q79" s="6"/>
    </row>
    <row r="80" spans="1:17" ht="12.75">
      <c r="A80" s="125" t="s">
        <v>27</v>
      </c>
      <c r="B80" s="126">
        <v>9233</v>
      </c>
      <c r="C80" s="170">
        <v>8748</v>
      </c>
      <c r="D80" s="120">
        <f>B80/C80</f>
        <v>1.0554412437128486</v>
      </c>
      <c r="E80" s="124"/>
      <c r="F80" s="127"/>
      <c r="G80" s="175"/>
      <c r="H80" s="172"/>
      <c r="I80" s="190">
        <f>B80</f>
        <v>9233</v>
      </c>
      <c r="J80" s="135">
        <f>C80</f>
        <v>8748</v>
      </c>
      <c r="K80" s="186"/>
      <c r="L80" s="29"/>
      <c r="M80" s="29"/>
      <c r="Q80" s="6"/>
    </row>
    <row r="81" spans="1:17" ht="12.75">
      <c r="A81" s="22" t="s">
        <v>3</v>
      </c>
      <c r="B81" s="42">
        <f>B80</f>
        <v>9233</v>
      </c>
      <c r="C81" s="166">
        <f>C80</f>
        <v>8748</v>
      </c>
      <c r="D81" s="119"/>
      <c r="E81" s="43"/>
      <c r="F81" s="43"/>
      <c r="G81" s="177"/>
      <c r="H81" s="173"/>
      <c r="I81" s="193">
        <f>SUM(I80)</f>
        <v>9233</v>
      </c>
      <c r="J81" s="38">
        <f>J80</f>
        <v>8748</v>
      </c>
      <c r="K81" s="79"/>
      <c r="L81" s="33"/>
      <c r="M81" s="33"/>
      <c r="N81" s="29"/>
      <c r="Q81" s="6"/>
    </row>
    <row r="82" spans="2:17" ht="13.5">
      <c r="B82" s="108"/>
      <c r="C82" s="161"/>
      <c r="D82" s="67"/>
      <c r="E82" s="4"/>
      <c r="F82" s="4"/>
      <c r="G82" s="108"/>
      <c r="H82" s="15"/>
      <c r="I82" s="189"/>
      <c r="J82" s="27"/>
      <c r="K82" s="75"/>
      <c r="N82" s="33"/>
      <c r="Q82" s="6"/>
    </row>
    <row r="83" spans="1:17" ht="13.5">
      <c r="A83" s="44" t="s">
        <v>28</v>
      </c>
      <c r="B83" s="113">
        <f>B77+B81</f>
        <v>30461</v>
      </c>
      <c r="C83" s="171">
        <f>C81+C77</f>
        <v>26286</v>
      </c>
      <c r="D83" s="69">
        <f>B83/C83</f>
        <v>1.1588297953283115</v>
      </c>
      <c r="E83" s="45"/>
      <c r="F83" s="45"/>
      <c r="G83" s="178"/>
      <c r="H83" s="174"/>
      <c r="I83" s="95">
        <f>I66+I81</f>
        <v>30461.000000000004</v>
      </c>
      <c r="J83" s="188">
        <f>J66+J81</f>
        <v>26286.000000000004</v>
      </c>
      <c r="K83" s="80"/>
      <c r="L83" s="33"/>
      <c r="M83" s="33"/>
      <c r="Q83" s="6"/>
    </row>
    <row r="84" spans="3:17" ht="12.75">
      <c r="C84" s="27"/>
      <c r="N84" s="33"/>
      <c r="Q84" s="6"/>
    </row>
    <row r="85" spans="2:17" ht="12.75">
      <c r="B85" s="27"/>
      <c r="C85" s="27"/>
      <c r="G85" s="27"/>
      <c r="I85" s="27"/>
      <c r="L85" s="176" t="s">
        <v>43</v>
      </c>
      <c r="M85" s="89">
        <v>9.25</v>
      </c>
      <c r="Q85" s="6"/>
    </row>
    <row r="86" spans="1:17" ht="12.75">
      <c r="A86" s="46" t="s">
        <v>29</v>
      </c>
      <c r="B86" s="55">
        <v>2006</v>
      </c>
      <c r="C86" s="55">
        <v>2005</v>
      </c>
      <c r="D86" s="81" t="s">
        <v>30</v>
      </c>
      <c r="E86"/>
      <c r="F86" s="47"/>
      <c r="L86" s="108" t="s">
        <v>38</v>
      </c>
      <c r="M86" s="179"/>
      <c r="Q86" s="6"/>
    </row>
    <row r="87" spans="1:17" ht="13.5" thickBot="1">
      <c r="A87" s="16" t="s">
        <v>31</v>
      </c>
      <c r="B87" s="27">
        <f>B66</f>
        <v>11172</v>
      </c>
      <c r="C87" s="27">
        <f>C66</f>
        <v>8482</v>
      </c>
      <c r="D87" s="71"/>
      <c r="E87"/>
      <c r="F87" s="48"/>
      <c r="L87" s="108" t="s">
        <v>37</v>
      </c>
      <c r="M87" s="15">
        <f>SUM(M85:M86)</f>
        <v>9.25</v>
      </c>
      <c r="Q87" s="6"/>
    </row>
    <row r="88" spans="1:17" ht="12.75">
      <c r="A88" s="50" t="s">
        <v>32</v>
      </c>
      <c r="B88" s="51">
        <f>(M66/M88)*B74</f>
        <v>4731.0337922403005</v>
      </c>
      <c r="C88" s="51" t="e">
        <f>(N66/N88)*C74</f>
        <v>#DIV/0!</v>
      </c>
      <c r="D88" s="72"/>
      <c r="E88"/>
      <c r="F88" s="48"/>
      <c r="J88" s="27"/>
      <c r="L88" s="180" t="s">
        <v>44</v>
      </c>
      <c r="M88" s="181">
        <f>M66+M85+M86</f>
        <v>23.97</v>
      </c>
      <c r="Q88" s="6"/>
    </row>
    <row r="89" spans="1:17" ht="12.75">
      <c r="A89" s="16" t="s">
        <v>33</v>
      </c>
      <c r="B89" s="27">
        <f>B87+B88</f>
        <v>15903.033792240301</v>
      </c>
      <c r="C89" s="27" t="e">
        <f>C87+C88</f>
        <v>#DIV/0!</v>
      </c>
      <c r="D89" s="71"/>
      <c r="E89"/>
      <c r="F89" s="27"/>
      <c r="Q89" s="6"/>
    </row>
    <row r="90" spans="1:17" ht="12.75">
      <c r="A90" s="50" t="s">
        <v>46</v>
      </c>
      <c r="B90" s="51">
        <f>((M87/M88)*B74)+B69+B70+B71+B72+B73</f>
        <v>5324.9662077597</v>
      </c>
      <c r="C90" s="51" t="e">
        <f>((N87/N88)*C74)+C69+C70+C71+C72+C73</f>
        <v>#DIV/0!</v>
      </c>
      <c r="D90" s="72"/>
      <c r="E90"/>
      <c r="F90" s="52"/>
      <c r="H90" s="27"/>
      <c r="Q90" s="6"/>
    </row>
    <row r="91" spans="1:17" ht="12.75">
      <c r="A91" s="16" t="s">
        <v>34</v>
      </c>
      <c r="B91" s="27">
        <f>B89+B90</f>
        <v>21228</v>
      </c>
      <c r="C91" s="27" t="e">
        <f>C89+C90</f>
        <v>#DIV/0!</v>
      </c>
      <c r="D91" s="71"/>
      <c r="E91"/>
      <c r="F91" s="27"/>
      <c r="Q91" s="6"/>
    </row>
    <row r="92" spans="1:17" ht="12.75">
      <c r="A92" s="50" t="s">
        <v>35</v>
      </c>
      <c r="B92" s="51">
        <f>B81</f>
        <v>9233</v>
      </c>
      <c r="C92" s="51">
        <f>C81</f>
        <v>8748</v>
      </c>
      <c r="D92" s="72"/>
      <c r="E92"/>
      <c r="F92" s="52"/>
      <c r="Q92" s="6"/>
    </row>
    <row r="93" spans="1:17" ht="12.75">
      <c r="A93" s="9" t="s">
        <v>36</v>
      </c>
      <c r="B93" s="53">
        <f>B91+B92</f>
        <v>30461</v>
      </c>
      <c r="C93" s="53" t="e">
        <f>C91+C92</f>
        <v>#DIV/0!</v>
      </c>
      <c r="D93" s="73"/>
      <c r="E93"/>
      <c r="F93" s="54"/>
      <c r="Q93" s="6"/>
    </row>
    <row r="94" spans="2:17" ht="12.75">
      <c r="B94" s="27"/>
      <c r="G94" s="49"/>
      <c r="Q94" s="6"/>
    </row>
    <row r="95" spans="1:17" ht="12.75">
      <c r="A95" s="9"/>
      <c r="B95" s="27"/>
      <c r="G95" s="49"/>
      <c r="Q95" s="6"/>
    </row>
  </sheetData>
  <printOptions/>
  <pageMargins left="0.5905511811023623" right="0.3937007874015748" top="0.984251968503937" bottom="0.7874015748031497" header="0.5118110236220472" footer="0.5118110236220472"/>
  <pageSetup horizontalDpi="600" verticalDpi="600" orientation="landscape" paperSize="9" r:id="rId4"/>
  <headerFooter alignWithMargins="0">
    <oddFooter>&amp;CSida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B5" sqref="B5"/>
    </sheetView>
  </sheetViews>
  <sheetFormatPr defaultColWidth="9.33203125" defaultRowHeight="12.75"/>
  <cols>
    <col min="1" max="1" width="30.66015625" style="145" bestFit="1" customWidth="1"/>
    <col min="2" max="2" width="10.66015625" style="145" bestFit="1" customWidth="1"/>
    <col min="3" max="16384" width="8.83203125" style="145" customWidth="1"/>
  </cols>
  <sheetData>
    <row r="2" spans="1:2" ht="12">
      <c r="A2" s="145" t="s">
        <v>81</v>
      </c>
      <c r="B2" s="145" t="s">
        <v>82</v>
      </c>
    </row>
    <row r="3" spans="1:2" ht="12">
      <c r="A3" s="145" t="s">
        <v>76</v>
      </c>
      <c r="B3" s="146">
        <f>'utfall augusti'!I23</f>
        <v>4432.445652173914</v>
      </c>
    </row>
    <row r="4" spans="1:2" ht="12">
      <c r="A4" s="145" t="s">
        <v>77</v>
      </c>
      <c r="B4" s="146">
        <f>'utfall augusti'!I33</f>
        <v>5501.538043478262</v>
      </c>
    </row>
    <row r="5" spans="1:2" ht="12">
      <c r="A5" s="145" t="s">
        <v>78</v>
      </c>
      <c r="B5" s="146">
        <f>'utfall augusti'!I43</f>
        <v>3478.2717391304354</v>
      </c>
    </row>
    <row r="6" spans="1:2" ht="12">
      <c r="A6" s="145" t="s">
        <v>79</v>
      </c>
      <c r="B6" s="146">
        <f>'utfall augusti'!I54</f>
        <v>1078.983695652174</v>
      </c>
    </row>
    <row r="7" spans="1:2" ht="12">
      <c r="A7" s="145" t="s">
        <v>80</v>
      </c>
      <c r="B7" s="146">
        <f>'utfall augusti'!I62</f>
        <v>6736.760869565218</v>
      </c>
    </row>
    <row r="8" spans="1:2" ht="12">
      <c r="A8" s="145" t="s">
        <v>35</v>
      </c>
      <c r="B8" s="146">
        <f>'utfall augusti'!I80</f>
        <v>9233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jörgen</cp:lastModifiedBy>
  <cp:lastPrinted>2005-05-31T13:41:01Z</cp:lastPrinted>
  <dcterms:created xsi:type="dcterms:W3CDTF">2000-02-21T09:28:42Z</dcterms:created>
  <dcterms:modified xsi:type="dcterms:W3CDTF">2006-09-25T11:34:45Z</dcterms:modified>
  <cp:category/>
  <cp:version/>
  <cp:contentType/>
  <cp:contentStatus/>
</cp:coreProperties>
</file>