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288" windowWidth="14892" windowHeight="9228" activeTab="0"/>
  </bookViews>
  <sheets>
    <sheet name="Bilaga 1 sammanfattning" sheetId="1" r:id="rId1"/>
    <sheet name="Bilaga 2 intäkter" sheetId="2" r:id="rId2"/>
    <sheet name="Bilaga 3 kostnader" sheetId="3" r:id="rId3"/>
    <sheet name="delprogram bil 4" sheetId="4" r:id="rId4"/>
    <sheet name="Bilaga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B">#REF!</definedName>
    <definedName name="BTILLE">#REF!</definedName>
    <definedName name="D">#REF!</definedName>
    <definedName name="E">#REF!</definedName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Jämförelse_intäkter_till_och_med_januari__1994_1993">'[5]1998 ack.result.rapport'!$K$85:$R$128</definedName>
    <definedName name="Kontofördelning">#REF!</definedName>
    <definedName name="KOSTNADER">'[4]Int 83-96'!#REF!</definedName>
    <definedName name="oldres.rapport">#REF!</definedName>
    <definedName name="overheadkostn">#REF!</definedName>
    <definedName name="Res.rapport">'[5]1998 ack.result.rapport'!$C$2:$J$63</definedName>
    <definedName name="SE">#REF!</definedName>
    <definedName name="Senaste_månaden">'[5]1998 ack.result.rapport'!$K$129:$R$133</definedName>
    <definedName name="_xlnm.Print_Area" localSheetId="3">'delprogram bil 4'!$A$1:$H$454</definedName>
    <definedName name="_xlnm.Print_Titles" localSheetId="4">'Bilaga 5'!$14:$17</definedName>
  </definedNames>
  <calcPr fullCalcOnLoad="1"/>
</workbook>
</file>

<file path=xl/comments2.xml><?xml version="1.0" encoding="utf-8"?>
<comments xmlns="http://schemas.openxmlformats.org/spreadsheetml/2006/main">
  <authors>
    <author>Datoransvarig</author>
  </authors>
  <commentList>
    <comment ref="C26" authorId="0">
      <text>
        <r>
          <rPr>
            <b/>
            <sz val="8"/>
            <rFont val="Tahoma"/>
            <family val="0"/>
          </rPr>
          <t>Lundagrupperna skall lämna besked om bidrag. B &amp; B går bra.</t>
        </r>
      </text>
    </comment>
    <comment ref="E39" authorId="0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</commentList>
</comments>
</file>

<file path=xl/comments5.xml><?xml version="1.0" encoding="utf-8"?>
<comments xmlns="http://schemas.openxmlformats.org/spreadsheetml/2006/main">
  <authors>
    <author>Amnesty International</author>
    <author>Datoransvarig</author>
  </authors>
  <commentList>
    <comment ref="L17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17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4" authorId="0">
      <text>
        <r>
          <rPr>
            <b/>
            <sz val="8"/>
            <rFont val="Tahoma"/>
            <family val="0"/>
          </rPr>
          <t>Inklusive fördelade lönekostnader</t>
        </r>
      </text>
    </comment>
    <comment ref="J70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Diff mot originalet är personalutbildningskostnader som numera ligger under personal.</t>
        </r>
      </text>
    </comment>
    <comment ref="M89" authorId="0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M90" authorId="0">
      <text>
        <r>
          <rPr>
            <b/>
            <sz val="8"/>
            <rFont val="Tahoma"/>
            <family val="0"/>
          </rPr>
          <t>Administrationsdel för de tjänster som fördelas</t>
        </r>
      </text>
    </comment>
  </commentList>
</comments>
</file>

<file path=xl/sharedStrings.xml><?xml version="1.0" encoding="utf-8"?>
<sst xmlns="http://schemas.openxmlformats.org/spreadsheetml/2006/main" count="678" uniqueCount="391">
  <si>
    <t>Budget 2007   (i tkr)</t>
  </si>
  <si>
    <t>Bilaga 1</t>
  </si>
  <si>
    <t>Amnesty</t>
  </si>
  <si>
    <t>Budget 2007</t>
  </si>
  <si>
    <t>Prognos 2006</t>
  </si>
  <si>
    <t>Budget 2006</t>
  </si>
  <si>
    <t>Budget 2005</t>
  </si>
  <si>
    <t xml:space="preserve">INTÄKTER 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</si>
  <si>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</si>
  <si>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</si>
  <si>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</si>
  <si>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</si>
  <si>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</si>
  <si>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</si>
  <si>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</si>
  <si>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</si>
  <si>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</si>
  <si>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 xml:space="preserve">Sekretariatskost </t>
  </si>
  <si>
    <t>Personalkostnader</t>
  </si>
  <si>
    <t>Sektionskostnader</t>
  </si>
  <si>
    <t xml:space="preserve">IS-avgift </t>
  </si>
  <si>
    <t>SUMMA KOSTNADER</t>
  </si>
  <si>
    <t>RESULTAT</t>
  </si>
  <si>
    <t>Upplösning av Humanfondsreserv</t>
  </si>
  <si>
    <t>Res. e avs H-fondsreserv</t>
  </si>
  <si>
    <t>Intäkter 2006</t>
  </si>
  <si>
    <t>INTÄKTER</t>
  </si>
  <si>
    <t>Prognos</t>
  </si>
  <si>
    <t>Utfall i %</t>
  </si>
  <si>
    <t>Ack i %</t>
  </si>
  <si>
    <t>Avgifter</t>
  </si>
  <si>
    <t>Helbetalande medl.</t>
  </si>
  <si>
    <t>Delbetalande medl.</t>
  </si>
  <si>
    <t>Medl via autogiro</t>
  </si>
  <si>
    <t>Summa avgifter</t>
  </si>
  <si>
    <t xml:space="preserve">Försäljning </t>
  </si>
  <si>
    <t>Amnestyakademin</t>
  </si>
  <si>
    <t>Rapporter o dyl</t>
  </si>
  <si>
    <t>Annonser</t>
  </si>
  <si>
    <t>Övrig försäljning</t>
  </si>
  <si>
    <t>Summa försäljning</t>
  </si>
  <si>
    <t>Amnesty Press</t>
  </si>
  <si>
    <t>Kortkampanjen</t>
  </si>
  <si>
    <t>Summa prenumerationer</t>
  </si>
  <si>
    <t>Grupper &amp; distrikt</t>
  </si>
  <si>
    <t>Gåvor från organisationer</t>
  </si>
  <si>
    <t>Allmänna arvsfonden</t>
  </si>
  <si>
    <t>Villkorade bidrag</t>
  </si>
  <si>
    <t>Företagssamarbete</t>
  </si>
  <si>
    <t>Företagsgåvor</t>
  </si>
  <si>
    <t>Insamlingsbrev</t>
  </si>
  <si>
    <t>Gåvor via autogiro</t>
  </si>
  <si>
    <t>Övriga insamlingsaktiv.</t>
  </si>
  <si>
    <t>Humanfonden (se nedan)</t>
  </si>
  <si>
    <t>Hjälpfonden (se nedan)</t>
  </si>
  <si>
    <t>Testamenten</t>
  </si>
  <si>
    <t>Spontana gåvor (privat)</t>
  </si>
  <si>
    <t>Amnestyfonden andel</t>
  </si>
  <si>
    <t>Summa gåvor och bidrag</t>
  </si>
  <si>
    <t>Övrigt</t>
  </si>
  <si>
    <t>Räntor</t>
  </si>
  <si>
    <t>Summa övrigt</t>
  </si>
  <si>
    <t>Utfall 2005</t>
  </si>
  <si>
    <t>DIREKTA PROGRAMKOSTNADER</t>
  </si>
  <si>
    <t>1. Kampanjer</t>
  </si>
  <si>
    <t>Kampanjer &amp; aktioner</t>
  </si>
  <si>
    <t>Sommarturné</t>
  </si>
  <si>
    <t>Blixtaktioner</t>
  </si>
  <si>
    <t>Flyktingarbete (inkl RGB)</t>
  </si>
  <si>
    <t>Summa</t>
  </si>
  <si>
    <t>2. Information och kommunikation</t>
  </si>
  <si>
    <t>Lobbyverksamhet (inkl EU-för.)</t>
  </si>
  <si>
    <t>Mediaarbete</t>
  </si>
  <si>
    <t>MR-info</t>
  </si>
  <si>
    <t>Marknadsföring &amp; infomaterial</t>
  </si>
  <si>
    <t>Allmänna arvsfondsprojekt</t>
  </si>
  <si>
    <t>3. Stöd till aktivism</t>
  </si>
  <si>
    <t>Specialgrupper</t>
  </si>
  <si>
    <t>Arbetsgrupper</t>
  </si>
  <si>
    <t>Distrikt</t>
  </si>
  <si>
    <t>Distriktscenter Skåne/Blekine</t>
  </si>
  <si>
    <t>Distriktscenter Göteborg</t>
  </si>
  <si>
    <t>Landprogram</t>
  </si>
  <si>
    <t>Övrig utbildning</t>
  </si>
  <si>
    <t>Ungdomsarbete</t>
  </si>
  <si>
    <t>Projekttjänst aktivism</t>
  </si>
  <si>
    <t>4. Medlemmar och organisation</t>
  </si>
  <si>
    <t xml:space="preserve">Årsmötet/MR-konferens </t>
  </si>
  <si>
    <t xml:space="preserve">Budgetmötet </t>
  </si>
  <si>
    <t>Intersektionella möten</t>
  </si>
  <si>
    <t xml:space="preserve">ICM/Internationella möten </t>
  </si>
  <si>
    <t xml:space="preserve">Styrelsen </t>
  </si>
  <si>
    <t xml:space="preserve">Valberedningen </t>
  </si>
  <si>
    <t>Granskningskommittéen</t>
  </si>
  <si>
    <t>Mångfaldsarbete</t>
  </si>
  <si>
    <t xml:space="preserve">Resor o diverse </t>
  </si>
  <si>
    <t>5. Insamlingsarbete</t>
  </si>
  <si>
    <t>Medlemsvärvning &amp; avisering</t>
  </si>
  <si>
    <t>Insamling</t>
  </si>
  <si>
    <t>F2F</t>
  </si>
  <si>
    <t>TM</t>
  </si>
  <si>
    <t>Fundraising</t>
  </si>
  <si>
    <t>Registerhantering</t>
  </si>
  <si>
    <t>Medlems- och givardatabas</t>
  </si>
  <si>
    <t xml:space="preserve">Amnestyfondens andel </t>
  </si>
  <si>
    <t>SUMMA PROGRAMKOSTNADER</t>
  </si>
  <si>
    <t>6. Gemensamma kostnader</t>
  </si>
  <si>
    <t>Sekretariatet</t>
  </si>
  <si>
    <t>Verksamhetsutveckling</t>
  </si>
  <si>
    <t>IT</t>
  </si>
  <si>
    <t>Tryckeri</t>
  </si>
  <si>
    <t>Avskrivningar</t>
  </si>
  <si>
    <t>Personal</t>
  </si>
  <si>
    <t>SUMMA SEKTIONSKOSTNADER</t>
  </si>
  <si>
    <t>7. Internationella rörelsen</t>
  </si>
  <si>
    <t>Internationella sekretariatet</t>
  </si>
  <si>
    <t>SUMMA BIDRAG TILL INT. RÖRELSEN</t>
  </si>
  <si>
    <t>TOTALT</t>
  </si>
  <si>
    <t>SAMMANFATTNING</t>
  </si>
  <si>
    <t>Programkostnader</t>
  </si>
  <si>
    <t>Sekretariatskostnader</t>
  </si>
  <si>
    <t>Bidrag till Internationella rörelsen</t>
  </si>
  <si>
    <t>Intäktsbudget 2007</t>
  </si>
  <si>
    <t>Kostnadsbudget 2007</t>
  </si>
  <si>
    <t>Bilaga 3</t>
  </si>
  <si>
    <t>Bilaga 2</t>
  </si>
  <si>
    <t>Bilaga 4</t>
  </si>
  <si>
    <t>Program</t>
  </si>
  <si>
    <t>Delprogram</t>
  </si>
  <si>
    <t>Fast</t>
  </si>
  <si>
    <t>Disp</t>
  </si>
  <si>
    <t>dec</t>
  </si>
  <si>
    <t>juni</t>
  </si>
  <si>
    <t>sept</t>
  </si>
  <si>
    <t>Kampanjer</t>
  </si>
  <si>
    <t>Budget</t>
  </si>
  <si>
    <t>Allmänt</t>
  </si>
  <si>
    <t>Materialproduktion</t>
  </si>
  <si>
    <t>Resor personal inrikes</t>
  </si>
  <si>
    <t>Distribution</t>
  </si>
  <si>
    <t>Internationella möten</t>
  </si>
  <si>
    <t>Material från IS</t>
  </si>
  <si>
    <t>Produktion &amp; distribution</t>
  </si>
  <si>
    <t>Marknadsföring, avisering &amp; påminnelser</t>
  </si>
  <si>
    <t>Flyktingarbete</t>
  </si>
  <si>
    <t>Möten, seminarier, omkostnader</t>
  </si>
  <si>
    <t>Flyktingombudsmöte</t>
  </si>
  <si>
    <t>ECRE avgift</t>
  </si>
  <si>
    <t>Rådgivningsbyrån</t>
  </si>
  <si>
    <t>Information &amp; kommunikation</t>
  </si>
  <si>
    <t>Lobbyverksamhet (inkl EU-för)</t>
  </si>
  <si>
    <t>Avgift EU Association</t>
  </si>
  <si>
    <t>Årsmöte EU-föreningen</t>
  </si>
  <si>
    <t>EU-föreningens lobbymöten</t>
  </si>
  <si>
    <t>Internationellt möte för IGO coordinators</t>
  </si>
  <si>
    <t>Nätverkssamarbeten</t>
  </si>
  <si>
    <t>Riksdagsgruppen</t>
  </si>
  <si>
    <t>Seminarier</t>
  </si>
  <si>
    <t>Pressklipp</t>
  </si>
  <si>
    <t>Internationellt möte</t>
  </si>
  <si>
    <t>Årsrapporten</t>
  </si>
  <si>
    <t>Mediastrategi</t>
  </si>
  <si>
    <t>Rätt ska va rätt</t>
  </si>
  <si>
    <t>Traktamenten</t>
  </si>
  <si>
    <t>Kost &amp; logi</t>
  </si>
  <si>
    <t>Föreställningskostnader UUP</t>
  </si>
  <si>
    <t>Stöd till aktivism</t>
  </si>
  <si>
    <t>Service specialgrupper</t>
  </si>
  <si>
    <t>Utskick</t>
  </si>
  <si>
    <t>Utåtriktade aktiviteter</t>
  </si>
  <si>
    <t>Besök av/hos arbetsgrupper</t>
  </si>
  <si>
    <t>Grupptrycket</t>
  </si>
  <si>
    <t>Mäta aktivismen</t>
  </si>
  <si>
    <t>Besök av/hos distrikten</t>
  </si>
  <si>
    <t>Distriktsombudsmöte</t>
  </si>
  <si>
    <t>Utbildning distriktsombud</t>
  </si>
  <si>
    <t>Utbildning</t>
  </si>
  <si>
    <t>Service övr samordnare</t>
  </si>
  <si>
    <t>Tidskrifter och Interpress service</t>
  </si>
  <si>
    <t>Aktivistseminarium</t>
  </si>
  <si>
    <t>Resor</t>
  </si>
  <si>
    <t>Frivilligledarskap</t>
  </si>
  <si>
    <t>Nordisk ungdomsträff</t>
  </si>
  <si>
    <t>Ungdomsträffar</t>
  </si>
  <si>
    <t>Ungdomsrådet</t>
  </si>
  <si>
    <t>Intern kommunikation</t>
  </si>
  <si>
    <t>Medlemmar och organisation</t>
  </si>
  <si>
    <t>Årsmötet</t>
  </si>
  <si>
    <t>Planeringsmöte</t>
  </si>
  <si>
    <t>Årsmöteskostnad personal</t>
  </si>
  <si>
    <t>Resor/uppehälle gäster &amp; funktionä</t>
  </si>
  <si>
    <t>Årsmöteshandlingar</t>
  </si>
  <si>
    <t>MR-konferens</t>
  </si>
  <si>
    <t>Budgetmötet</t>
  </si>
  <si>
    <t>Omkostnader</t>
  </si>
  <si>
    <t>Directors meeting</t>
  </si>
  <si>
    <t>Styrelsen</t>
  </si>
  <si>
    <t>Möten</t>
  </si>
  <si>
    <t>Uppdrags- och arbetsgrupper</t>
  </si>
  <si>
    <t>Chairs Forum</t>
  </si>
  <si>
    <t>Avgift Ideell Arena</t>
  </si>
  <si>
    <t>Besök andra sektioners årsmöten</t>
  </si>
  <si>
    <t>Valberedningen</t>
  </si>
  <si>
    <t>Granskningskommittén</t>
  </si>
  <si>
    <t>Resor &amp; diverse</t>
  </si>
  <si>
    <t>Allmänna reskostnader</t>
  </si>
  <si>
    <t>Oförutsedda utgifter</t>
  </si>
  <si>
    <t>Insamlingsarbete</t>
  </si>
  <si>
    <t>Adresspoint</t>
  </si>
  <si>
    <t>Porto direktsvar</t>
  </si>
  <si>
    <t>Marknadsundersökningar</t>
  </si>
  <si>
    <t>Internetbetalningar</t>
  </si>
  <si>
    <t>Minnesgåvor</t>
  </si>
  <si>
    <t>Personnummersättning</t>
  </si>
  <si>
    <t>Adressuppdatering</t>
  </si>
  <si>
    <t>Amnestyfondens andel av insamlingskostnaderna</t>
  </si>
  <si>
    <t>Amnestyfondens andel</t>
  </si>
  <si>
    <t>Gemensamma kostnader</t>
  </si>
  <si>
    <t>Hyra</t>
  </si>
  <si>
    <t>El</t>
  </si>
  <si>
    <t>Reparation och underhåll av lokaler</t>
  </si>
  <si>
    <t>Service och underhåll kontorsmaskiner</t>
  </si>
  <si>
    <t>Försäkringar</t>
  </si>
  <si>
    <t>Städning</t>
  </si>
  <si>
    <t>Kontorsmaterial</t>
  </si>
  <si>
    <t>Telefon</t>
  </si>
  <si>
    <t>Porto</t>
  </si>
  <si>
    <t>Transporter</t>
  </si>
  <si>
    <t>Revision</t>
  </si>
  <si>
    <t>Referenslitteratur &amp; tidningar</t>
  </si>
  <si>
    <t>Främmande tjänster</t>
  </si>
  <si>
    <t>Bankkostnader</t>
  </si>
  <si>
    <t>Gula sidorna</t>
  </si>
  <si>
    <t>Säkerhet</t>
  </si>
  <si>
    <t>Planeringsdag</t>
  </si>
  <si>
    <t>Papper</t>
  </si>
  <si>
    <t>Service och underhåll</t>
  </si>
  <si>
    <t>Fasta tjänster</t>
  </si>
  <si>
    <t>Ersättning frivilliga</t>
  </si>
  <si>
    <t>Rekrytering</t>
  </si>
  <si>
    <t>Teamsamordnarersättning</t>
  </si>
  <si>
    <t>Vikarier</t>
  </si>
  <si>
    <t>Trivselkostnader personal &amp; frivilliga</t>
  </si>
  <si>
    <t>Internationella rörelsen</t>
  </si>
  <si>
    <t>Att betala</t>
  </si>
  <si>
    <t>Reservupplösning</t>
  </si>
  <si>
    <t>Reservavsättning</t>
  </si>
  <si>
    <t>Dec</t>
  </si>
  <si>
    <t>Jun</t>
  </si>
  <si>
    <t>Sep</t>
  </si>
  <si>
    <t>Procentuell fördelning</t>
  </si>
  <si>
    <t>+/-</t>
  </si>
  <si>
    <t>%</t>
  </si>
  <si>
    <t>RAM</t>
  </si>
  <si>
    <t>Återstår för program</t>
  </si>
  <si>
    <t>Programbudget 2007 -  tkr</t>
  </si>
  <si>
    <t>Projektanställningar</t>
  </si>
  <si>
    <t>Traktamente</t>
  </si>
  <si>
    <t>Events och seminarier</t>
  </si>
  <si>
    <t>Informationsmöten</t>
  </si>
  <si>
    <t>Inköp av litteratur</t>
  </si>
  <si>
    <t>Kommunikativ plattform</t>
  </si>
  <si>
    <t>Resa till IS</t>
  </si>
  <si>
    <t>Information på olika språk</t>
  </si>
  <si>
    <t>Lärarutbildning</t>
  </si>
  <si>
    <t>Rapporter</t>
  </si>
  <si>
    <t>Nr 1-5</t>
  </si>
  <si>
    <t>Hemsidan</t>
  </si>
  <si>
    <t>Lön</t>
  </si>
  <si>
    <t>Medverkan på utbildning och konferenser</t>
  </si>
  <si>
    <t>Uppföljningsträffar</t>
  </si>
  <si>
    <t>Utbildning och stöd till informatörer</t>
  </si>
  <si>
    <t>Distriktscenter Skåne/Blekinge</t>
  </si>
  <si>
    <t>Distriktsstöd Skåne/Blekinge</t>
  </si>
  <si>
    <t>Gruppstöd</t>
  </si>
  <si>
    <t>Resekostnader</t>
  </si>
  <si>
    <t>Övriga utgifter</t>
  </si>
  <si>
    <t>Distriktsstöd Göteborg</t>
  </si>
  <si>
    <t>Evenemangsbudget</t>
  </si>
  <si>
    <t>Frivilliga</t>
  </si>
  <si>
    <t>Service</t>
  </si>
  <si>
    <t>Kampanjutbildningar</t>
  </si>
  <si>
    <t>MR-utbildningsprojekt i Turkiet</t>
  </si>
  <si>
    <t>Projekttjänst</t>
  </si>
  <si>
    <t>Sekretariatsresor projekttjänst</t>
  </si>
  <si>
    <t>Sneställ</t>
  </si>
  <si>
    <t>Inter Press service</t>
  </si>
  <si>
    <t>Extra personalresurs</t>
  </si>
  <si>
    <t>Internationella finansmötet</t>
  </si>
  <si>
    <t>ICM</t>
  </si>
  <si>
    <t>F2F övergripande</t>
  </si>
  <si>
    <t>Materialkostnader</t>
  </si>
  <si>
    <t>Xtra registerkostnad</t>
  </si>
  <si>
    <t>Resekostnad övrig personal</t>
  </si>
  <si>
    <t>Resor och logi projektledare</t>
  </si>
  <si>
    <t>F2F Göteborg</t>
  </si>
  <si>
    <t>Personalkostnader Gbg</t>
  </si>
  <si>
    <t>Koordinator Gbg</t>
  </si>
  <si>
    <t>F2F Malmö</t>
  </si>
  <si>
    <t>Personalkostnader Malmö</t>
  </si>
  <si>
    <t>Koordinator Malmö</t>
  </si>
  <si>
    <t>F2F Tester</t>
  </si>
  <si>
    <t>Personalkostnader tester</t>
  </si>
  <si>
    <t>F2F Stockholm</t>
  </si>
  <si>
    <t>Personalkostnader Stockholm</t>
  </si>
  <si>
    <t>Övrigt?</t>
  </si>
  <si>
    <t>TM övergripande</t>
  </si>
  <si>
    <t>TM överföring</t>
  </si>
  <si>
    <t>TM uppgradering</t>
  </si>
  <si>
    <t>TM återvärning</t>
  </si>
  <si>
    <t>TM nyrekrytering</t>
  </si>
  <si>
    <t>TM uppföljning F2F</t>
  </si>
  <si>
    <t>Givarbrev segment 1</t>
  </si>
  <si>
    <t>FR i samband med kampanj</t>
  </si>
  <si>
    <t>Nya kanaler/SMS/Internet/Tester</t>
  </si>
  <si>
    <t>Medlemsavisering</t>
  </si>
  <si>
    <t>Påminnelse DR</t>
  </si>
  <si>
    <t>Annonsering</t>
  </si>
  <si>
    <t>Profilmaterial</t>
  </si>
  <si>
    <t>Fundraisingmaterial</t>
  </si>
  <si>
    <t>Stora/medelstora gåvor</t>
  </si>
  <si>
    <t>Testamente</t>
  </si>
  <si>
    <t>Medlems- och givarvård</t>
  </si>
  <si>
    <t>Amnesty Supporter</t>
  </si>
  <si>
    <t>Företagssamarbeten</t>
  </si>
  <si>
    <t>Humanfonden</t>
  </si>
  <si>
    <t>SFI/FRII</t>
  </si>
  <si>
    <t>Bank och postgirokostnader</t>
  </si>
  <si>
    <t>Seminarierer/utbildning</t>
  </si>
  <si>
    <t>Analys/statistik/rapportering</t>
  </si>
  <si>
    <t>Informationshantering</t>
  </si>
  <si>
    <t>IT-stöd</t>
  </si>
  <si>
    <t>Frisk- och hälsovård</t>
  </si>
  <si>
    <t>Personalkostnader, interna</t>
  </si>
  <si>
    <t>Personalubildning, individuell</t>
  </si>
  <si>
    <t>Personalutbildning, sekretariatsgemensam</t>
  </si>
  <si>
    <t>Praktikanter &amp; frivilliga, övriga kostnader</t>
  </si>
  <si>
    <t>Övertidsersättning</t>
  </si>
  <si>
    <t>Avskrivningar inventarier</t>
  </si>
  <si>
    <t>Avskrivningar på IT utrustning</t>
  </si>
  <si>
    <t>Aktivistteamets teamkostnader</t>
  </si>
  <si>
    <t>Fundraisingteamets teamkostnader</t>
  </si>
  <si>
    <t>Infoteamets teamkostnader</t>
  </si>
  <si>
    <t>Kampanjteamets teamkostnader</t>
  </si>
  <si>
    <t>Resursteamets teamkostnader</t>
  </si>
  <si>
    <t>Teamsamordnardag</t>
  </si>
  <si>
    <t>Summa kampanjer</t>
  </si>
  <si>
    <t>Summa information &amp; kommunikationer</t>
  </si>
  <si>
    <t>Summa medlemmar och organisation</t>
  </si>
  <si>
    <t>Summa insamlingsarbete</t>
  </si>
  <si>
    <t>Summa sekretariatskostnader</t>
  </si>
  <si>
    <t>Administration Sensus</t>
  </si>
  <si>
    <t>Aktivistrabatter</t>
  </si>
  <si>
    <t>Broschyr</t>
  </si>
  <si>
    <t>Fika</t>
  </si>
  <si>
    <t>Fortbildning kursledare</t>
  </si>
  <si>
    <t>Kursledararvode</t>
  </si>
  <si>
    <t>Kursutveckling</t>
  </si>
  <si>
    <t>Lokaler Sensus</t>
  </si>
  <si>
    <t>Material</t>
  </si>
  <si>
    <t>Resor/logi kursledare</t>
  </si>
  <si>
    <t>Mångfaldsstategi</t>
  </si>
  <si>
    <t>Budget 2007 med fördelade programkostnader</t>
  </si>
  <si>
    <t>Bilaga 5</t>
  </si>
  <si>
    <t>(i tkr)</t>
  </si>
  <si>
    <t>Fördelning av lönekostnader och administrativa kostnader på program</t>
  </si>
  <si>
    <t>Direkta</t>
  </si>
  <si>
    <t>Fördelade</t>
  </si>
  <si>
    <t>programkostnader</t>
  </si>
  <si>
    <t>kostnader</t>
  </si>
  <si>
    <t xml:space="preserve">kostnader </t>
  </si>
  <si>
    <t>budget</t>
  </si>
  <si>
    <t>budget 07</t>
  </si>
  <si>
    <t>DL</t>
  </si>
  <si>
    <t>Adm</t>
  </si>
  <si>
    <t>Rätt ska va rätt (Allmänna arvsfonden)</t>
  </si>
  <si>
    <t xml:space="preserve">Årsmötet </t>
  </si>
  <si>
    <t>SUMMA SEKTIONSKOSTN.</t>
  </si>
  <si>
    <t xml:space="preserve">Internationella sekretariatet </t>
  </si>
  <si>
    <t>TOTALA KOSTNADER</t>
  </si>
  <si>
    <t>Ej fördelat</t>
  </si>
  <si>
    <t xml:space="preserve"> (%)</t>
  </si>
  <si>
    <t>Övr adm</t>
  </si>
  <si>
    <t>Direkta programkostnader</t>
  </si>
  <si>
    <t>Summa adm</t>
  </si>
  <si>
    <t>Direkta programlönekostnader</t>
  </si>
  <si>
    <t>Total</t>
  </si>
  <si>
    <t>Summa direkta programkostnader</t>
  </si>
  <si>
    <t xml:space="preserve">Administration </t>
  </si>
  <si>
    <t>Summa sektionskostnader</t>
  </si>
  <si>
    <t>Summa kostnader</t>
  </si>
</sst>
</file>

<file path=xl/styles.xml><?xml version="1.0" encoding="utf-8"?>
<styleSheet xmlns="http://schemas.openxmlformats.org/spreadsheetml/2006/main">
  <numFmts count="6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yy/m/d\ h\.mm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#,##0.000"/>
    <numFmt numFmtId="184" formatCode="#,##0.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%"/>
    <numFmt numFmtId="192" formatCode="#,##0.00000"/>
    <numFmt numFmtId="193" formatCode="#,##0.000000"/>
    <numFmt numFmtId="194" formatCode="_-* #,##0.0\ _k_r_-;\-* #,##0.0\ _k_r_-;_-* &quot;-&quot;??\ _k_r_-;_-@_-"/>
    <numFmt numFmtId="195" formatCode="#,##0.0;[Red]&quot;-&quot;#,##0.0"/>
    <numFmt numFmtId="196" formatCode="#,##0.000;[Red]&quot;-&quot;#,##0.000"/>
    <numFmt numFmtId="197" formatCode="#,##0.0000;[Red]&quot;-&quot;#,##0.0000"/>
    <numFmt numFmtId="198" formatCode="#,##0.00000;[Red]&quot;-&quot;#,##0.00000"/>
    <numFmt numFmtId="199" formatCode="#,##0.000000;[Red]&quot;-&quot;#,##0.000000"/>
    <numFmt numFmtId="200" formatCode="#,##0.0_ _k_r;[Red]\-#,##0.0_ _k_r"/>
    <numFmt numFmtId="201" formatCode="#,##0.000_ _k_r;[Red]\-#,##0.000_ _k_r"/>
    <numFmt numFmtId="202" formatCode="#,##0.0000_ _k_r;[Red]\-#,##0.0000_ _k_r"/>
    <numFmt numFmtId="203" formatCode="\§"/>
    <numFmt numFmtId="204" formatCode="0.0_%"/>
    <numFmt numFmtId="205" formatCode="0.0,%"/>
    <numFmt numFmtId="206" formatCode="0.00,%"/>
    <numFmt numFmtId="207" formatCode="0.000,%"/>
    <numFmt numFmtId="208" formatCode="0,%"/>
    <numFmt numFmtId="209" formatCode="0.0\'%"/>
    <numFmt numFmtId="210" formatCode="00.0"/>
    <numFmt numFmtId="211" formatCode="_-* #,##0.0\ &quot;kr&quot;_-;\-* #,##0.0\ &quot;kr&quot;_-;_-* &quot;-&quot;??\ &quot;kr&quot;_-;_-@_-"/>
    <numFmt numFmtId="212" formatCode="_-* #,##0\ &quot;kr&quot;_-;\-* #,##0\ &quot;kr&quot;_-;_-* &quot;-&quot;??\ &quot;kr&quot;_-;_-@_-"/>
    <numFmt numFmtId="213" formatCode="_-* #,##0\ _k_r_-;\-* #,##0\ _k_r_-;_-* &quot;-&quot;??\ _k_r_-;_-@_-"/>
    <numFmt numFmtId="214" formatCode="#,##0.0&quot; kr&quot;;[Red]\-#,##0.0&quot; kr&quot;"/>
    <numFmt numFmtId="215" formatCode="yyyy/mm/dd\ "/>
    <numFmt numFmtId="216" formatCode="mmm/yyyy"/>
    <numFmt numFmtId="217" formatCode="mmmm\ yyyy"/>
    <numFmt numFmtId="218" formatCode="&quot;Ja&quot;;&quot;Ja&quot;;&quot;Nej&quot;"/>
    <numFmt numFmtId="219" formatCode="&quot;Sant&quot;;&quot;Sant&quot;;&quot;Falskt&quot;"/>
    <numFmt numFmtId="220" formatCode="&quot;På&quot;;&quot;På&quot;;&quot;Av&quot;"/>
  </numFmts>
  <fonts count="40">
    <font>
      <sz val="10"/>
      <name val="Arial"/>
      <family val="0"/>
    </font>
    <font>
      <sz val="10"/>
      <name val="Verdana"/>
      <family val="2"/>
    </font>
    <font>
      <sz val="10"/>
      <name val="Tms Rmn"/>
      <family val="0"/>
    </font>
    <font>
      <b/>
      <sz val="14"/>
      <name val="Verdana"/>
      <family val="2"/>
    </font>
    <font>
      <sz val="22"/>
      <name val="Verdana"/>
      <family val="2"/>
    </font>
    <font>
      <b/>
      <sz val="10"/>
      <name val="Verdana"/>
      <family val="2"/>
    </font>
    <font>
      <b/>
      <sz val="14"/>
      <color indexed="8"/>
      <name val="Tms Rmn"/>
      <family val="0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0"/>
      <name val="Geneva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28" applyFont="1" applyFill="1">
      <alignment/>
      <protection/>
    </xf>
    <xf numFmtId="4" fontId="1" fillId="0" borderId="0" xfId="21" applyNumberFormat="1" applyFont="1" applyFill="1">
      <alignment/>
      <protection/>
    </xf>
    <xf numFmtId="0" fontId="1" fillId="0" borderId="0" xfId="21" applyFont="1" applyFill="1">
      <alignment/>
      <protection/>
    </xf>
    <xf numFmtId="0" fontId="3" fillId="0" borderId="0" xfId="28" applyFont="1" applyFill="1">
      <alignment/>
      <protection/>
    </xf>
    <xf numFmtId="0" fontId="4" fillId="0" borderId="1" xfId="28" applyFont="1" applyFill="1" applyBorder="1">
      <alignment/>
      <protection/>
    </xf>
    <xf numFmtId="0" fontId="5" fillId="0" borderId="2" xfId="28" applyFont="1" applyFill="1" applyBorder="1" applyAlignment="1">
      <alignment horizontal="center" vertical="center" wrapText="1"/>
      <protection/>
    </xf>
    <xf numFmtId="0" fontId="5" fillId="2" borderId="2" xfId="28" applyFont="1" applyFill="1" applyBorder="1" applyAlignment="1">
      <alignment horizontal="center" vertical="center" wrapText="1"/>
      <protection/>
    </xf>
    <xf numFmtId="0" fontId="5" fillId="2" borderId="2" xfId="28" applyFont="1" applyFill="1" applyBorder="1" applyAlignment="1">
      <alignment horizontal="centerContinuous" vertical="center" wrapText="1"/>
      <protection/>
    </xf>
    <xf numFmtId="0" fontId="1" fillId="0" borderId="3" xfId="28" applyFont="1" applyFill="1" applyBorder="1">
      <alignment/>
      <protection/>
    </xf>
    <xf numFmtId="0" fontId="1" fillId="0" borderId="4" xfId="28" applyFont="1" applyFill="1" applyBorder="1">
      <alignment/>
      <protection/>
    </xf>
    <xf numFmtId="0" fontId="1" fillId="2" borderId="4" xfId="28" applyFont="1" applyFill="1" applyBorder="1">
      <alignment/>
      <protection/>
    </xf>
    <xf numFmtId="0" fontId="5" fillId="2" borderId="4" xfId="28" applyFont="1" applyFill="1" applyBorder="1" applyAlignment="1">
      <alignment horizontal="right" wrapText="1"/>
      <protection/>
    </xf>
    <xf numFmtId="0" fontId="5" fillId="0" borderId="3" xfId="28" applyFont="1" applyFill="1" applyBorder="1">
      <alignment/>
      <protection/>
    </xf>
    <xf numFmtId="0" fontId="5" fillId="0" borderId="4" xfId="28" applyFont="1" applyFill="1" applyBorder="1">
      <alignment/>
      <protection/>
    </xf>
    <xf numFmtId="0" fontId="5" fillId="2" borderId="4" xfId="28" applyFont="1" applyFill="1" applyBorder="1">
      <alignment/>
      <protection/>
    </xf>
    <xf numFmtId="3" fontId="1" fillId="0" borderId="4" xfId="28" applyNumberFormat="1" applyFont="1" applyFill="1" applyBorder="1">
      <alignment/>
      <protection/>
    </xf>
    <xf numFmtId="3" fontId="1" fillId="2" borderId="4" xfId="28" applyNumberFormat="1" applyFont="1" applyFill="1" applyBorder="1">
      <alignment/>
      <protection/>
    </xf>
    <xf numFmtId="3" fontId="1" fillId="0" borderId="0" xfId="28" applyNumberFormat="1" applyFont="1" applyFill="1">
      <alignment/>
      <protection/>
    </xf>
    <xf numFmtId="0" fontId="5" fillId="0" borderId="1" xfId="28" applyFont="1" applyFill="1" applyBorder="1">
      <alignment/>
      <protection/>
    </xf>
    <xf numFmtId="3" fontId="5" fillId="0" borderId="2" xfId="28" applyNumberFormat="1" applyFont="1" applyFill="1" applyBorder="1">
      <alignment/>
      <protection/>
    </xf>
    <xf numFmtId="3" fontId="5" fillId="2" borderId="2" xfId="28" applyNumberFormat="1" applyFont="1" applyFill="1" applyBorder="1">
      <alignment/>
      <protection/>
    </xf>
    <xf numFmtId="3" fontId="5" fillId="2" borderId="2" xfId="28" applyNumberFormat="1" applyFont="1" applyFill="1" applyBorder="1" applyAlignment="1">
      <alignment horizontal="right"/>
      <protection/>
    </xf>
    <xf numFmtId="3" fontId="5" fillId="2" borderId="4" xfId="28" applyNumberFormat="1" applyFont="1" applyFill="1" applyBorder="1" applyAlignment="1">
      <alignment horizontal="right"/>
      <protection/>
    </xf>
    <xf numFmtId="3" fontId="5" fillId="0" borderId="4" xfId="28" applyNumberFormat="1" applyFont="1" applyFill="1" applyBorder="1">
      <alignment/>
      <protection/>
    </xf>
    <xf numFmtId="3" fontId="5" fillId="2" borderId="4" xfId="28" applyNumberFormat="1" applyFont="1" applyFill="1" applyBorder="1">
      <alignment/>
      <protection/>
    </xf>
    <xf numFmtId="3" fontId="1" fillId="2" borderId="4" xfId="28" applyNumberFormat="1" applyFont="1" applyFill="1" applyBorder="1" applyAlignment="1">
      <alignment horizontal="right"/>
      <protection/>
    </xf>
    <xf numFmtId="4" fontId="1" fillId="0" borderId="0" xfId="29" applyNumberFormat="1" applyFont="1" applyFill="1" applyAlignment="1">
      <alignment/>
    </xf>
    <xf numFmtId="3" fontId="1" fillId="0" borderId="0" xfId="21" applyNumberFormat="1" applyFont="1" applyFill="1">
      <alignment/>
      <protection/>
    </xf>
    <xf numFmtId="0" fontId="1" fillId="0" borderId="0" xfId="28" applyFont="1" applyFill="1" applyBorder="1">
      <alignment/>
      <protection/>
    </xf>
    <xf numFmtId="0" fontId="1" fillId="2" borderId="0" xfId="28" applyFont="1" applyFill="1" applyBorder="1">
      <alignment/>
      <protection/>
    </xf>
    <xf numFmtId="3" fontId="5" fillId="2" borderId="0" xfId="28" applyNumberFormat="1" applyFont="1" applyFill="1" applyBorder="1">
      <alignment/>
      <protection/>
    </xf>
    <xf numFmtId="0" fontId="1" fillId="0" borderId="1" xfId="21" applyFont="1" applyFill="1" applyBorder="1">
      <alignment/>
      <protection/>
    </xf>
    <xf numFmtId="3" fontId="1" fillId="0" borderId="1" xfId="21" applyNumberFormat="1" applyFont="1" applyFill="1" applyBorder="1">
      <alignment/>
      <protection/>
    </xf>
    <xf numFmtId="3" fontId="1" fillId="2" borderId="1" xfId="21" applyNumberFormat="1" applyFont="1" applyFill="1" applyBorder="1">
      <alignment/>
      <protection/>
    </xf>
    <xf numFmtId="3" fontId="1" fillId="2" borderId="1" xfId="28" applyNumberFormat="1" applyFont="1" applyFill="1" applyBorder="1">
      <alignment/>
      <protection/>
    </xf>
    <xf numFmtId="3" fontId="5" fillId="0" borderId="5" xfId="28" applyNumberFormat="1" applyFont="1" applyFill="1" applyBorder="1">
      <alignment/>
      <protection/>
    </xf>
    <xf numFmtId="3" fontId="5" fillId="2" borderId="5" xfId="28" applyNumberFormat="1" applyFont="1" applyFill="1" applyBorder="1">
      <alignment/>
      <protection/>
    </xf>
    <xf numFmtId="0" fontId="5" fillId="0" borderId="0" xfId="20" applyFont="1" applyFill="1" applyAlignment="1">
      <alignment horizontal="left"/>
      <protection/>
    </xf>
    <xf numFmtId="0" fontId="1" fillId="0" borderId="0" xfId="27" applyFont="1">
      <alignment/>
      <protection/>
    </xf>
    <xf numFmtId="3" fontId="1" fillId="0" borderId="0" xfId="27" applyNumberFormat="1" applyFont="1">
      <alignment/>
      <protection/>
    </xf>
    <xf numFmtId="9" fontId="7" fillId="0" borderId="0" xfId="27" applyNumberFormat="1" applyFont="1" applyAlignment="1">
      <alignment horizontal="center"/>
      <protection/>
    </xf>
    <xf numFmtId="9" fontId="1" fillId="0" borderId="0" xfId="29" applyFont="1" applyAlignment="1">
      <alignment/>
    </xf>
    <xf numFmtId="0" fontId="1" fillId="0" borderId="0" xfId="27" applyFont="1" applyAlignment="1">
      <alignment horizontal="center"/>
      <protection/>
    </xf>
    <xf numFmtId="165" fontId="1" fillId="0" borderId="0" xfId="27" applyNumberFormat="1" applyFont="1" applyAlignment="1">
      <alignment horizontal="left"/>
      <protection/>
    </xf>
    <xf numFmtId="9" fontId="3" fillId="0" borderId="0" xfId="27" applyNumberFormat="1" applyFont="1" applyAlignment="1">
      <alignment horizontal="center"/>
      <protection/>
    </xf>
    <xf numFmtId="0" fontId="3" fillId="0" borderId="0" xfId="27" applyFont="1">
      <alignment/>
      <protection/>
    </xf>
    <xf numFmtId="0" fontId="8" fillId="0" borderId="0" xfId="27" applyFont="1" applyBorder="1">
      <alignment/>
      <protection/>
    </xf>
    <xf numFmtId="0" fontId="8" fillId="0" borderId="6" xfId="27" applyFont="1" applyBorder="1" applyAlignment="1">
      <alignment horizontal="center"/>
      <protection/>
    </xf>
    <xf numFmtId="0" fontId="8" fillId="2" borderId="6" xfId="27" applyFont="1" applyFill="1" applyBorder="1" applyAlignment="1">
      <alignment horizontal="center"/>
      <protection/>
    </xf>
    <xf numFmtId="0" fontId="9" fillId="3" borderId="7" xfId="27" applyFont="1" applyFill="1" applyBorder="1">
      <alignment/>
      <protection/>
    </xf>
    <xf numFmtId="0" fontId="7" fillId="0" borderId="0" xfId="27" applyFont="1">
      <alignment/>
      <protection/>
    </xf>
    <xf numFmtId="0" fontId="10" fillId="0" borderId="0" xfId="27" applyFont="1" applyBorder="1">
      <alignment/>
      <protection/>
    </xf>
    <xf numFmtId="0" fontId="8" fillId="4" borderId="3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0" fontId="1" fillId="3" borderId="3" xfId="27" applyFont="1" applyFill="1" applyBorder="1">
      <alignment/>
      <protection/>
    </xf>
    <xf numFmtId="0" fontId="1" fillId="0" borderId="0" xfId="27" applyFont="1" applyFill="1" applyAlignment="1">
      <alignment horizontal="center"/>
      <protection/>
    </xf>
    <xf numFmtId="3" fontId="10" fillId="0" borderId="3" xfId="27" applyNumberFormat="1" applyFont="1" applyBorder="1">
      <alignment/>
      <protection/>
    </xf>
    <xf numFmtId="3" fontId="10" fillId="2" borderId="3" xfId="27" applyNumberFormat="1" applyFont="1" applyFill="1" applyBorder="1">
      <alignment/>
      <protection/>
    </xf>
    <xf numFmtId="9" fontId="1" fillId="3" borderId="3" xfId="29" applyFont="1" applyFill="1" applyBorder="1" applyAlignment="1">
      <alignment/>
    </xf>
    <xf numFmtId="3" fontId="1" fillId="0" borderId="0" xfId="27" applyNumberFormat="1" applyFont="1" applyAlignment="1">
      <alignment horizontal="center"/>
      <protection/>
    </xf>
    <xf numFmtId="3" fontId="10" fillId="0" borderId="5" xfId="27" applyNumberFormat="1" applyFont="1" applyBorder="1">
      <alignment/>
      <protection/>
    </xf>
    <xf numFmtId="3" fontId="10" fillId="2" borderId="5" xfId="27" applyNumberFormat="1" applyFont="1" applyFill="1" applyBorder="1">
      <alignment/>
      <protection/>
    </xf>
    <xf numFmtId="9" fontId="1" fillId="3" borderId="5" xfId="29" applyFont="1" applyFill="1" applyBorder="1" applyAlignment="1">
      <alignment/>
    </xf>
    <xf numFmtId="3" fontId="8" fillId="0" borderId="8" xfId="27" applyNumberFormat="1" applyFont="1" applyFill="1" applyBorder="1">
      <alignment/>
      <protection/>
    </xf>
    <xf numFmtId="3" fontId="8" fillId="2" borderId="8" xfId="27" applyNumberFormat="1" applyFont="1" applyFill="1" applyBorder="1">
      <alignment/>
      <protection/>
    </xf>
    <xf numFmtId="3" fontId="10" fillId="0" borderId="3" xfId="27" applyNumberFormat="1" applyFont="1" applyFill="1" applyBorder="1">
      <alignment/>
      <protection/>
    </xf>
    <xf numFmtId="3" fontId="8" fillId="0" borderId="3" xfId="27" applyNumberFormat="1" applyFont="1" applyFill="1" applyBorder="1">
      <alignment/>
      <protection/>
    </xf>
    <xf numFmtId="3" fontId="8" fillId="2" borderId="3" xfId="27" applyNumberFormat="1" applyFont="1" applyFill="1" applyBorder="1">
      <alignment/>
      <protection/>
    </xf>
    <xf numFmtId="3" fontId="10" fillId="0" borderId="5" xfId="27" applyNumberFormat="1" applyFont="1" applyFill="1" applyBorder="1">
      <alignment/>
      <protection/>
    </xf>
    <xf numFmtId="3" fontId="8" fillId="0" borderId="8" xfId="24" applyNumberFormat="1" applyFont="1" applyFill="1" applyBorder="1" applyAlignment="1">
      <alignment horizontal="right"/>
      <protection/>
    </xf>
    <xf numFmtId="3" fontId="8" fillId="2" borderId="8" xfId="24" applyNumberFormat="1" applyFont="1" applyFill="1" applyBorder="1" applyAlignment="1">
      <alignment horizontal="right"/>
      <protection/>
    </xf>
    <xf numFmtId="3" fontId="10" fillId="0" borderId="3" xfId="27" applyNumberFormat="1" applyFont="1" applyFill="1" applyBorder="1" applyAlignment="1">
      <alignment/>
      <protection/>
    </xf>
    <xf numFmtId="3" fontId="10" fillId="2" borderId="3" xfId="27" applyNumberFormat="1" applyFont="1" applyFill="1" applyBorder="1" applyAlignment="1">
      <alignment/>
      <protection/>
    </xf>
    <xf numFmtId="3" fontId="5" fillId="0" borderId="0" xfId="27" applyNumberFormat="1" applyFont="1" applyAlignment="1">
      <alignment horizontal="center"/>
      <protection/>
    </xf>
    <xf numFmtId="166" fontId="5" fillId="0" borderId="0" xfId="27" applyNumberFormat="1" applyFont="1">
      <alignment/>
      <protection/>
    </xf>
    <xf numFmtId="3" fontId="7" fillId="0" borderId="0" xfId="16" applyNumberFormat="1" applyFont="1" applyAlignment="1">
      <alignment/>
    </xf>
    <xf numFmtId="3" fontId="12" fillId="0" borderId="5" xfId="27" applyNumberFormat="1" applyFont="1" applyFill="1" applyBorder="1" applyAlignment="1">
      <alignment/>
      <protection/>
    </xf>
    <xf numFmtId="3" fontId="12" fillId="2" borderId="5" xfId="27" applyNumberFormat="1" applyFont="1" applyFill="1" applyBorder="1" applyAlignment="1">
      <alignment/>
      <protection/>
    </xf>
    <xf numFmtId="0" fontId="13" fillId="0" borderId="0" xfId="27" applyFont="1" applyAlignment="1">
      <alignment horizontal="center"/>
      <protection/>
    </xf>
    <xf numFmtId="0" fontId="13" fillId="0" borderId="0" xfId="27" applyFont="1">
      <alignment/>
      <protection/>
    </xf>
    <xf numFmtId="3" fontId="13" fillId="0" borderId="0" xfId="27" applyNumberFormat="1" applyFont="1">
      <alignment/>
      <protection/>
    </xf>
    <xf numFmtId="9" fontId="13" fillId="0" borderId="0" xfId="29" applyFont="1" applyAlignment="1">
      <alignment/>
    </xf>
    <xf numFmtId="3" fontId="8" fillId="0" borderId="9" xfId="27" applyNumberFormat="1" applyFont="1" applyFill="1" applyBorder="1">
      <alignment/>
      <protection/>
    </xf>
    <xf numFmtId="3" fontId="8" fillId="2" borderId="9" xfId="27" applyNumberFormat="1" applyFont="1" applyFill="1" applyBorder="1">
      <alignment/>
      <protection/>
    </xf>
    <xf numFmtId="3" fontId="10" fillId="0" borderId="0" xfId="27" applyNumberFormat="1" applyFont="1" applyBorder="1">
      <alignment/>
      <protection/>
    </xf>
    <xf numFmtId="9" fontId="14" fillId="0" borderId="0" xfId="27" applyNumberFormat="1" applyFont="1">
      <alignment/>
      <protection/>
    </xf>
    <xf numFmtId="9" fontId="7" fillId="0" borderId="0" xfId="29" applyFont="1" applyAlignment="1">
      <alignment/>
    </xf>
    <xf numFmtId="0" fontId="10" fillId="0" borderId="0" xfId="27" applyFont="1" applyFill="1" applyBorder="1">
      <alignment/>
      <protection/>
    </xf>
    <xf numFmtId="3" fontId="10" fillId="0" borderId="0" xfId="27" applyNumberFormat="1" applyFont="1" applyFill="1" applyBorder="1">
      <alignment/>
      <protection/>
    </xf>
    <xf numFmtId="0" fontId="10" fillId="0" borderId="0" xfId="27" applyFont="1" applyFill="1" applyAlignment="1">
      <alignment horizontal="center"/>
      <protection/>
    </xf>
    <xf numFmtId="0" fontId="15" fillId="0" borderId="0" xfId="27" applyFont="1" applyFill="1" applyBorder="1">
      <alignment/>
      <protection/>
    </xf>
    <xf numFmtId="3" fontId="15" fillId="0" borderId="0" xfId="27" applyNumberFormat="1" applyFont="1" applyFill="1" applyBorder="1">
      <alignment/>
      <protection/>
    </xf>
    <xf numFmtId="0" fontId="1" fillId="0" borderId="0" xfId="27" applyFont="1" applyFill="1" applyBorder="1">
      <alignment/>
      <protection/>
    </xf>
    <xf numFmtId="0" fontId="1" fillId="0" borderId="0" xfId="27" applyFont="1" applyFill="1" applyBorder="1" applyAlignment="1">
      <alignment horizontal="center"/>
      <protection/>
    </xf>
    <xf numFmtId="9" fontId="14" fillId="0" borderId="0" xfId="27" applyNumberFormat="1" applyFont="1" applyAlignment="1">
      <alignment horizontal="center"/>
      <protection/>
    </xf>
    <xf numFmtId="9" fontId="10" fillId="0" borderId="0" xfId="29" applyFont="1" applyFill="1" applyAlignment="1">
      <alignment/>
    </xf>
    <xf numFmtId="3" fontId="10" fillId="0" borderId="0" xfId="27" applyNumberFormat="1" applyFont="1" applyFill="1">
      <alignment/>
      <protection/>
    </xf>
    <xf numFmtId="3" fontId="5" fillId="0" borderId="0" xfId="27" applyNumberFormat="1" applyFont="1" applyBorder="1" applyAlignment="1">
      <alignment horizontal="right"/>
      <protection/>
    </xf>
    <xf numFmtId="9" fontId="1" fillId="0" borderId="0" xfId="27" applyNumberFormat="1" applyFont="1" applyAlignment="1">
      <alignment horizontal="center"/>
      <protection/>
    </xf>
    <xf numFmtId="0" fontId="1" fillId="0" borderId="0" xfId="27" applyFont="1" applyBorder="1">
      <alignment/>
      <protection/>
    </xf>
    <xf numFmtId="0" fontId="1" fillId="0" borderId="0" xfId="27" applyFont="1" applyBorder="1" applyAlignment="1">
      <alignment horizontal="center"/>
      <protection/>
    </xf>
    <xf numFmtId="9" fontId="1" fillId="0" borderId="0" xfId="29" applyFont="1" applyBorder="1" applyAlignment="1">
      <alignment/>
    </xf>
    <xf numFmtId="0" fontId="16" fillId="0" borderId="0" xfId="27" applyFont="1" applyBorder="1" applyAlignment="1">
      <alignment horizontal="right"/>
      <protection/>
    </xf>
    <xf numFmtId="0" fontId="5" fillId="0" borderId="0" xfId="27" applyFont="1" applyBorder="1" applyAlignment="1">
      <alignment horizontal="right"/>
      <protection/>
    </xf>
    <xf numFmtId="9" fontId="5" fillId="0" borderId="0" xfId="29" applyFont="1" applyBorder="1" applyAlignment="1">
      <alignment/>
    </xf>
    <xf numFmtId="0" fontId="1" fillId="0" borderId="0" xfId="27" applyFont="1" applyBorder="1" applyAlignment="1">
      <alignment horizontal="right"/>
      <protection/>
    </xf>
    <xf numFmtId="3" fontId="1" fillId="0" borderId="0" xfId="27" applyNumberFormat="1" applyFont="1" applyBorder="1" applyAlignment="1">
      <alignment horizontal="right"/>
      <protection/>
    </xf>
    <xf numFmtId="166" fontId="1" fillId="0" borderId="0" xfId="27" applyNumberFormat="1" applyFont="1" applyBorder="1" applyAlignment="1">
      <alignment horizontal="right"/>
      <protection/>
    </xf>
    <xf numFmtId="166" fontId="5" fillId="0" borderId="0" xfId="27" applyNumberFormat="1" applyFont="1" applyBorder="1" applyAlignment="1">
      <alignment horizontal="right"/>
      <protection/>
    </xf>
    <xf numFmtId="3" fontId="5" fillId="0" borderId="0" xfId="27" applyNumberFormat="1" applyFont="1" applyBorder="1" applyAlignment="1">
      <alignment horizontal="center"/>
      <protection/>
    </xf>
    <xf numFmtId="166" fontId="5" fillId="0" borderId="0" xfId="27" applyNumberFormat="1" applyFont="1" applyBorder="1" applyAlignment="1">
      <alignment horizontal="center"/>
      <protection/>
    </xf>
    <xf numFmtId="9" fontId="5" fillId="0" borderId="0" xfId="29" applyFont="1" applyBorder="1" applyAlignment="1">
      <alignment horizontal="right"/>
    </xf>
    <xf numFmtId="0" fontId="1" fillId="0" borderId="0" xfId="27" applyFont="1" applyFill="1">
      <alignment/>
      <protection/>
    </xf>
    <xf numFmtId="164" fontId="1" fillId="0" borderId="0" xfId="27" applyNumberFormat="1" applyFont="1" applyFill="1" applyAlignment="1">
      <alignment horizontal="center"/>
      <protection/>
    </xf>
    <xf numFmtId="165" fontId="1" fillId="0" borderId="0" xfId="27" applyNumberFormat="1" applyFont="1" applyFill="1" applyAlignment="1">
      <alignment horizontal="left"/>
      <protection/>
    </xf>
    <xf numFmtId="0" fontId="3" fillId="0" borderId="0" xfId="27" applyFont="1" applyFill="1">
      <alignment/>
      <protection/>
    </xf>
    <xf numFmtId="0" fontId="5" fillId="0" borderId="0" xfId="27" applyFont="1" applyFill="1">
      <alignment/>
      <protection/>
    </xf>
    <xf numFmtId="0" fontId="9" fillId="0" borderId="10" xfId="27" applyFont="1" applyFill="1" applyBorder="1" applyAlignment="1">
      <alignment horizontal="left"/>
      <protection/>
    </xf>
    <xf numFmtId="0" fontId="8" fillId="0" borderId="3" xfId="27" applyFont="1" applyFill="1" applyBorder="1">
      <alignment/>
      <protection/>
    </xf>
    <xf numFmtId="3" fontId="10" fillId="0" borderId="8" xfId="27" applyNumberFormat="1" applyFont="1" applyFill="1" applyBorder="1">
      <alignment/>
      <protection/>
    </xf>
    <xf numFmtId="3" fontId="10" fillId="0" borderId="11" xfId="27" applyNumberFormat="1" applyFont="1" applyFill="1" applyBorder="1">
      <alignment/>
      <protection/>
    </xf>
    <xf numFmtId="0" fontId="10" fillId="0" borderId="0" xfId="27" applyFont="1" applyFill="1" applyBorder="1" applyAlignment="1">
      <alignment horizontal="center"/>
      <protection/>
    </xf>
    <xf numFmtId="3" fontId="14" fillId="0" borderId="0" xfId="27" applyNumberFormat="1" applyFont="1" applyFill="1">
      <alignment/>
      <protection/>
    </xf>
    <xf numFmtId="3" fontId="10" fillId="2" borderId="8" xfId="27" applyNumberFormat="1" applyFont="1" applyFill="1" applyBorder="1">
      <alignment/>
      <protection/>
    </xf>
    <xf numFmtId="3" fontId="10" fillId="2" borderId="8" xfId="0" applyNumberFormat="1" applyFont="1" applyFill="1" applyBorder="1" applyAlignment="1">
      <alignment/>
    </xf>
    <xf numFmtId="9" fontId="10" fillId="2" borderId="3" xfId="29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/>
    </xf>
    <xf numFmtId="9" fontId="10" fillId="2" borderId="5" xfId="29" applyFont="1" applyFill="1" applyBorder="1" applyAlignment="1">
      <alignment horizontal="center"/>
    </xf>
    <xf numFmtId="0" fontId="10" fillId="2" borderId="8" xfId="27" applyFont="1" applyFill="1" applyBorder="1">
      <alignment/>
      <protection/>
    </xf>
    <xf numFmtId="0" fontId="10" fillId="2" borderId="11" xfId="27" applyFont="1" applyFill="1" applyBorder="1">
      <alignment/>
      <protection/>
    </xf>
    <xf numFmtId="9" fontId="10" fillId="2" borderId="1" xfId="29" applyFont="1" applyFill="1" applyBorder="1" applyAlignment="1">
      <alignment horizontal="center"/>
    </xf>
    <xf numFmtId="164" fontId="10" fillId="2" borderId="4" xfId="27" applyNumberFormat="1" applyFont="1" applyFill="1" applyBorder="1" applyAlignment="1">
      <alignment horizontal="center"/>
      <protection/>
    </xf>
    <xf numFmtId="0" fontId="8" fillId="0" borderId="1" xfId="27" applyFont="1" applyBorder="1" applyAlignment="1">
      <alignment horizontal="left"/>
      <protection/>
    </xf>
    <xf numFmtId="0" fontId="8" fillId="0" borderId="11" xfId="27" applyFont="1" applyFill="1" applyBorder="1" applyAlignment="1">
      <alignment horizontal="center" vertical="center" wrapText="1"/>
      <protection/>
    </xf>
    <xf numFmtId="0" fontId="8" fillId="2" borderId="5" xfId="27" applyFont="1" applyFill="1" applyBorder="1" applyAlignment="1">
      <alignment horizontal="center" vertical="center" wrapText="1"/>
      <protection/>
    </xf>
    <xf numFmtId="164" fontId="8" fillId="2" borderId="10" xfId="27" applyNumberFormat="1" applyFont="1" applyFill="1" applyBorder="1" applyAlignment="1">
      <alignment horizontal="center" vertical="center" wrapText="1"/>
      <protection/>
    </xf>
    <xf numFmtId="1" fontId="8" fillId="2" borderId="12" xfId="27" applyNumberFormat="1" applyFont="1" applyFill="1" applyBorder="1" applyAlignment="1">
      <alignment horizontal="center" vertical="center" wrapText="1"/>
      <protection/>
    </xf>
    <xf numFmtId="3" fontId="8" fillId="2" borderId="1" xfId="21" applyNumberFormat="1" applyFont="1" applyFill="1" applyBorder="1">
      <alignment/>
      <protection/>
    </xf>
    <xf numFmtId="3" fontId="10" fillId="2" borderId="0" xfId="27" applyNumberFormat="1" applyFont="1" applyFill="1">
      <alignment/>
      <protection/>
    </xf>
    <xf numFmtId="3" fontId="10" fillId="2" borderId="3" xfId="21" applyNumberFormat="1" applyFont="1" applyFill="1" applyBorder="1">
      <alignment/>
      <protection/>
    </xf>
    <xf numFmtId="3" fontId="10" fillId="2" borderId="5" xfId="21" applyNumberFormat="1" applyFont="1" applyFill="1" applyBorder="1">
      <alignment/>
      <protection/>
    </xf>
    <xf numFmtId="3" fontId="8" fillId="2" borderId="3" xfId="21" applyNumberFormat="1" applyFont="1" applyFill="1" applyBorder="1">
      <alignment/>
      <protection/>
    </xf>
    <xf numFmtId="3" fontId="12" fillId="2" borderId="5" xfId="21" applyNumberFormat="1" applyFont="1" applyFill="1" applyBorder="1">
      <alignment/>
      <protection/>
    </xf>
    <xf numFmtId="3" fontId="10" fillId="2" borderId="3" xfId="21" applyNumberFormat="1" applyFont="1" applyFill="1" applyBorder="1" applyAlignment="1">
      <alignment horizontal="right"/>
      <protection/>
    </xf>
    <xf numFmtId="3" fontId="8" fillId="0" borderId="0" xfId="27" applyNumberFormat="1" applyFont="1" applyFill="1" applyBorder="1" applyAlignment="1">
      <alignment horizontal="right"/>
      <protection/>
    </xf>
    <xf numFmtId="3" fontId="8" fillId="0" borderId="0" xfId="27" applyNumberFormat="1" applyFont="1" applyFill="1">
      <alignment/>
      <protection/>
    </xf>
    <xf numFmtId="165" fontId="10" fillId="0" borderId="0" xfId="24" applyNumberFormat="1" applyFont="1" applyAlignment="1">
      <alignment horizontal="left"/>
      <protection/>
    </xf>
    <xf numFmtId="167" fontId="10" fillId="0" borderId="0" xfId="20" applyNumberFormat="1" applyFont="1" applyBorder="1" applyAlignment="1">
      <alignment horizontal="right"/>
      <protection/>
    </xf>
    <xf numFmtId="0" fontId="20" fillId="0" borderId="0" xfId="25" applyFont="1">
      <alignment/>
      <protection/>
    </xf>
    <xf numFmtId="0" fontId="8" fillId="0" borderId="0" xfId="20" applyFont="1" applyAlignment="1">
      <alignment horizontal="left"/>
      <protection/>
    </xf>
    <xf numFmtId="167" fontId="8" fillId="0" borderId="0" xfId="20" applyNumberFormat="1" applyFont="1" applyBorder="1" applyAlignment="1">
      <alignment horizontal="right"/>
      <protection/>
    </xf>
    <xf numFmtId="0" fontId="9" fillId="0" borderId="0" xfId="20" applyFont="1" applyAlignment="1">
      <alignment horizontal="left"/>
      <protection/>
    </xf>
    <xf numFmtId="167" fontId="8" fillId="0" borderId="0" xfId="20" applyNumberFormat="1" applyFont="1" applyBorder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167" fontId="8" fillId="0" borderId="0" xfId="20" applyNumberFormat="1" applyFont="1" applyFill="1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167" fontId="8" fillId="0" borderId="0" xfId="20" applyNumberFormat="1" applyFont="1" applyFill="1" applyBorder="1" applyAlignment="1">
      <alignment horizontal="right"/>
      <protection/>
    </xf>
    <xf numFmtId="1" fontId="8" fillId="0" borderId="8" xfId="25" applyNumberFormat="1" applyFont="1" applyFill="1" applyBorder="1" applyAlignment="1">
      <alignment horizontal="center"/>
      <protection/>
    </xf>
    <xf numFmtId="1" fontId="8" fillId="0" borderId="13" xfId="25" applyNumberFormat="1" applyFont="1" applyFill="1" applyBorder="1" applyAlignment="1">
      <alignment horizontal="center"/>
      <protection/>
    </xf>
    <xf numFmtId="1" fontId="8" fillId="0" borderId="14" xfId="25" applyNumberFormat="1" applyFont="1" applyFill="1" applyBorder="1" applyAlignment="1">
      <alignment horizontal="center"/>
      <protection/>
    </xf>
    <xf numFmtId="167" fontId="10" fillId="0" borderId="8" xfId="25" applyNumberFormat="1" applyFont="1" applyFill="1" applyBorder="1">
      <alignment/>
      <protection/>
    </xf>
    <xf numFmtId="167" fontId="10" fillId="0" borderId="13" xfId="25" applyNumberFormat="1" applyFont="1" applyFill="1" applyBorder="1">
      <alignment/>
      <protection/>
    </xf>
    <xf numFmtId="167" fontId="10" fillId="0" borderId="14" xfId="25" applyNumberFormat="1" applyFont="1" applyFill="1" applyBorder="1">
      <alignment/>
      <protection/>
    </xf>
    <xf numFmtId="0" fontId="10" fillId="3" borderId="0" xfId="20" applyFont="1" applyFill="1" applyBorder="1" applyAlignment="1">
      <alignment horizontal="left"/>
      <protection/>
    </xf>
    <xf numFmtId="3" fontId="10" fillId="3" borderId="8" xfId="33" applyNumberFormat="1" applyFont="1" applyFill="1" applyBorder="1" applyAlignment="1">
      <alignment horizontal="right"/>
    </xf>
    <xf numFmtId="3" fontId="10" fillId="3" borderId="13" xfId="33" applyNumberFormat="1" applyFont="1" applyFill="1" applyBorder="1" applyAlignment="1">
      <alignment horizontal="right"/>
    </xf>
    <xf numFmtId="3" fontId="10" fillId="3" borderId="14" xfId="33" applyNumberFormat="1" applyFont="1" applyFill="1" applyBorder="1" applyAlignment="1">
      <alignment horizontal="right"/>
    </xf>
    <xf numFmtId="0" fontId="10" fillId="0" borderId="0" xfId="20" applyFont="1" applyFill="1" applyBorder="1" applyAlignment="1">
      <alignment horizontal="left"/>
      <protection/>
    </xf>
    <xf numFmtId="3" fontId="10" fillId="0" borderId="8" xfId="33" applyNumberFormat="1" applyFont="1" applyFill="1" applyBorder="1" applyAlignment="1">
      <alignment horizontal="right"/>
    </xf>
    <xf numFmtId="3" fontId="10" fillId="0" borderId="13" xfId="33" applyNumberFormat="1" applyFont="1" applyFill="1" applyBorder="1" applyAlignment="1">
      <alignment horizontal="right"/>
    </xf>
    <xf numFmtId="3" fontId="10" fillId="0" borderId="14" xfId="33" applyNumberFormat="1" applyFont="1" applyFill="1" applyBorder="1" applyAlignment="1">
      <alignment horizontal="right"/>
    </xf>
    <xf numFmtId="0" fontId="20" fillId="0" borderId="0" xfId="25" applyFont="1" applyFill="1">
      <alignment/>
      <protection/>
    </xf>
    <xf numFmtId="3" fontId="10" fillId="3" borderId="15" xfId="33" applyNumberFormat="1" applyFont="1" applyFill="1" applyBorder="1" applyAlignment="1">
      <alignment horizontal="right"/>
    </xf>
    <xf numFmtId="0" fontId="8" fillId="0" borderId="10" xfId="20" applyFont="1" applyFill="1" applyBorder="1" applyAlignment="1">
      <alignment horizontal="right"/>
      <protection/>
    </xf>
    <xf numFmtId="3" fontId="8" fillId="0" borderId="11" xfId="33" applyNumberFormat="1" applyFont="1" applyFill="1" applyBorder="1" applyAlignment="1">
      <alignment/>
    </xf>
    <xf numFmtId="3" fontId="8" fillId="0" borderId="16" xfId="33" applyNumberFormat="1" applyFont="1" applyFill="1" applyBorder="1" applyAlignment="1">
      <alignment/>
    </xf>
    <xf numFmtId="3" fontId="8" fillId="0" borderId="17" xfId="33" applyNumberFormat="1" applyFont="1" applyFill="1" applyBorder="1" applyAlignment="1">
      <alignment/>
    </xf>
    <xf numFmtId="0" fontId="21" fillId="0" borderId="0" xfId="25" applyFont="1" applyFill="1">
      <alignment/>
      <protection/>
    </xf>
    <xf numFmtId="0" fontId="10" fillId="0" borderId="0" xfId="20" applyFont="1" applyFill="1" applyAlignment="1">
      <alignment horizontal="left"/>
      <protection/>
    </xf>
    <xf numFmtId="167" fontId="10" fillId="0" borderId="8" xfId="20" applyNumberFormat="1" applyFont="1" applyFill="1" applyBorder="1" applyAlignment="1">
      <alignment horizontal="right"/>
      <protection/>
    </xf>
    <xf numFmtId="167" fontId="10" fillId="0" borderId="13" xfId="20" applyNumberFormat="1" applyFont="1" applyFill="1" applyBorder="1" applyAlignment="1">
      <alignment horizontal="right"/>
      <protection/>
    </xf>
    <xf numFmtId="167" fontId="10" fillId="0" borderId="14" xfId="20" applyNumberFormat="1" applyFont="1" applyFill="1" applyBorder="1" applyAlignment="1">
      <alignment horizontal="right"/>
      <protection/>
    </xf>
    <xf numFmtId="0" fontId="8" fillId="0" borderId="0" xfId="20" applyFont="1" applyFill="1">
      <alignment/>
      <protection/>
    </xf>
    <xf numFmtId="167" fontId="10" fillId="0" borderId="8" xfId="33" applyNumberFormat="1" applyFont="1" applyFill="1" applyBorder="1" applyAlignment="1">
      <alignment horizontal="right"/>
    </xf>
    <xf numFmtId="167" fontId="10" fillId="0" borderId="13" xfId="33" applyNumberFormat="1" applyFont="1" applyFill="1" applyBorder="1" applyAlignment="1">
      <alignment horizontal="right"/>
    </xf>
    <xf numFmtId="167" fontId="10" fillId="0" borderId="14" xfId="33" applyNumberFormat="1" applyFont="1" applyFill="1" applyBorder="1" applyAlignment="1">
      <alignment horizontal="right"/>
    </xf>
    <xf numFmtId="0" fontId="10" fillId="3" borderId="0" xfId="20" applyFont="1" applyFill="1">
      <alignment/>
      <protection/>
    </xf>
    <xf numFmtId="3" fontId="10" fillId="3" borderId="8" xfId="20" applyNumberFormat="1" applyFont="1" applyFill="1" applyBorder="1" applyAlignment="1">
      <alignment horizontal="right"/>
      <protection/>
    </xf>
    <xf numFmtId="3" fontId="10" fillId="3" borderId="13" xfId="20" applyNumberFormat="1" applyFont="1" applyFill="1" applyBorder="1" applyAlignment="1">
      <alignment horizontal="right"/>
      <protection/>
    </xf>
    <xf numFmtId="3" fontId="10" fillId="3" borderId="14" xfId="20" applyNumberFormat="1" applyFont="1" applyFill="1" applyBorder="1" applyAlignment="1">
      <alignment horizontal="right"/>
      <protection/>
    </xf>
    <xf numFmtId="0" fontId="10" fillId="0" borderId="0" xfId="20" applyFont="1" applyFill="1">
      <alignment/>
      <protection/>
    </xf>
    <xf numFmtId="3" fontId="10" fillId="0" borderId="8" xfId="20" applyNumberFormat="1" applyFont="1" applyFill="1" applyBorder="1" applyAlignment="1">
      <alignment horizontal="right"/>
      <protection/>
    </xf>
    <xf numFmtId="3" fontId="10" fillId="0" borderId="13" xfId="20" applyNumberFormat="1" applyFont="1" applyFill="1" applyBorder="1" applyAlignment="1">
      <alignment horizontal="right"/>
      <protection/>
    </xf>
    <xf numFmtId="3" fontId="10" fillId="0" borderId="14" xfId="20" applyNumberFormat="1" applyFont="1" applyFill="1" applyBorder="1" applyAlignment="1">
      <alignment horizontal="right"/>
      <protection/>
    </xf>
    <xf numFmtId="3" fontId="8" fillId="0" borderId="18" xfId="33" applyNumberFormat="1" applyFont="1" applyFill="1" applyBorder="1" applyAlignment="1">
      <alignment/>
    </xf>
    <xf numFmtId="3" fontId="10" fillId="0" borderId="19" xfId="33" applyNumberFormat="1" applyFont="1" applyFill="1" applyBorder="1" applyAlignment="1">
      <alignment horizontal="right"/>
    </xf>
    <xf numFmtId="3" fontId="8" fillId="0" borderId="20" xfId="33" applyNumberFormat="1" applyFont="1" applyFill="1" applyBorder="1" applyAlignment="1">
      <alignment/>
    </xf>
    <xf numFmtId="0" fontId="21" fillId="0" borderId="0" xfId="25" applyFont="1">
      <alignment/>
      <protection/>
    </xf>
    <xf numFmtId="0" fontId="22" fillId="0" borderId="0" xfId="25" applyFont="1">
      <alignment/>
      <protection/>
    </xf>
    <xf numFmtId="0" fontId="8" fillId="0" borderId="0" xfId="20" applyFont="1" applyFill="1" applyBorder="1" applyAlignment="1">
      <alignment horizontal="right"/>
      <protection/>
    </xf>
    <xf numFmtId="3" fontId="8" fillId="0" borderId="8" xfId="33" applyNumberFormat="1" applyFont="1" applyFill="1" applyBorder="1" applyAlignment="1">
      <alignment/>
    </xf>
    <xf numFmtId="3" fontId="8" fillId="0" borderId="15" xfId="33" applyNumberFormat="1" applyFont="1" applyFill="1" applyBorder="1" applyAlignment="1">
      <alignment/>
    </xf>
    <xf numFmtId="3" fontId="8" fillId="0" borderId="14" xfId="33" applyNumberFormat="1" applyFont="1" applyFill="1" applyBorder="1" applyAlignment="1">
      <alignment/>
    </xf>
    <xf numFmtId="0" fontId="8" fillId="0" borderId="12" xfId="20" applyFont="1" applyFill="1" applyBorder="1" applyAlignment="1">
      <alignment horizontal="left"/>
      <protection/>
    </xf>
    <xf numFmtId="3" fontId="8" fillId="0" borderId="5" xfId="33" applyNumberFormat="1" applyFont="1" applyFill="1" applyBorder="1" applyAlignment="1">
      <alignment horizontal="right"/>
    </xf>
    <xf numFmtId="3" fontId="8" fillId="0" borderId="21" xfId="33" applyNumberFormat="1" applyFont="1" applyFill="1" applyBorder="1" applyAlignment="1">
      <alignment horizontal="right"/>
    </xf>
    <xf numFmtId="3" fontId="8" fillId="0" borderId="22" xfId="33" applyNumberFormat="1" applyFont="1" applyFill="1" applyBorder="1" applyAlignment="1">
      <alignment horizontal="right"/>
    </xf>
    <xf numFmtId="167" fontId="10" fillId="0" borderId="0" xfId="33" applyNumberFormat="1" applyFont="1" applyFill="1" applyBorder="1" applyAlignment="1">
      <alignment horizontal="right"/>
    </xf>
    <xf numFmtId="167" fontId="10" fillId="0" borderId="23" xfId="20" applyNumberFormat="1" applyFont="1" applyFill="1" applyBorder="1" applyAlignment="1">
      <alignment horizontal="right"/>
      <protection/>
    </xf>
    <xf numFmtId="167" fontId="10" fillId="0" borderId="24" xfId="20" applyNumberFormat="1" applyFont="1" applyFill="1" applyBorder="1" applyAlignment="1">
      <alignment horizontal="right"/>
      <protection/>
    </xf>
    <xf numFmtId="3" fontId="10" fillId="0" borderId="15" xfId="33" applyNumberFormat="1" applyFont="1" applyFill="1" applyBorder="1" applyAlignment="1">
      <alignment horizontal="right"/>
    </xf>
    <xf numFmtId="3" fontId="8" fillId="0" borderId="11" xfId="20" applyNumberFormat="1" applyFont="1" applyFill="1" applyBorder="1">
      <alignment/>
      <protection/>
    </xf>
    <xf numFmtId="3" fontId="8" fillId="0" borderId="21" xfId="20" applyNumberFormat="1" applyFont="1" applyFill="1" applyBorder="1">
      <alignment/>
      <protection/>
    </xf>
    <xf numFmtId="3" fontId="8" fillId="0" borderId="25" xfId="20" applyNumberFormat="1" applyFont="1" applyFill="1" applyBorder="1">
      <alignment/>
      <protection/>
    </xf>
    <xf numFmtId="3" fontId="8" fillId="0" borderId="0" xfId="20" applyNumberFormat="1" applyFont="1" applyFill="1" applyBorder="1">
      <alignment/>
      <protection/>
    </xf>
    <xf numFmtId="0" fontId="20" fillId="0" borderId="0" xfId="25" applyFont="1" applyBorder="1">
      <alignment/>
      <protection/>
    </xf>
    <xf numFmtId="0" fontId="8" fillId="0" borderId="10" xfId="20" applyFont="1" applyFill="1" applyBorder="1" applyAlignment="1">
      <alignment horizontal="left"/>
      <protection/>
    </xf>
    <xf numFmtId="3" fontId="8" fillId="0" borderId="5" xfId="20" applyNumberFormat="1" applyFont="1" applyFill="1" applyBorder="1">
      <alignment/>
      <protection/>
    </xf>
    <xf numFmtId="0" fontId="8" fillId="0" borderId="0" xfId="20" applyFont="1" applyFill="1" applyBorder="1" applyAlignment="1">
      <alignment horizontal="left"/>
      <protection/>
    </xf>
    <xf numFmtId="167" fontId="10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Alignment="1">
      <alignment horizontal="left"/>
      <protection/>
    </xf>
    <xf numFmtId="167" fontId="10" fillId="0" borderId="3" xfId="20" applyNumberFormat="1" applyFont="1" applyFill="1" applyBorder="1" applyAlignment="1">
      <alignment horizontal="right"/>
      <protection/>
    </xf>
    <xf numFmtId="3" fontId="10" fillId="0" borderId="3" xfId="25" applyNumberFormat="1" applyFont="1" applyFill="1" applyBorder="1">
      <alignment/>
      <protection/>
    </xf>
    <xf numFmtId="3" fontId="10" fillId="3" borderId="3" xfId="33" applyNumberFormat="1" applyFont="1" applyFill="1" applyBorder="1" applyAlignment="1">
      <alignment horizontal="right"/>
    </xf>
    <xf numFmtId="3" fontId="8" fillId="0" borderId="5" xfId="33" applyNumberFormat="1" applyFont="1" applyFill="1" applyBorder="1" applyAlignment="1">
      <alignment/>
    </xf>
    <xf numFmtId="3" fontId="8" fillId="0" borderId="10" xfId="20" applyNumberFormat="1" applyFont="1" applyFill="1" applyBorder="1">
      <alignment/>
      <protection/>
    </xf>
    <xf numFmtId="2" fontId="8" fillId="0" borderId="0" xfId="20" applyNumberFormat="1" applyFont="1" applyFill="1" applyBorder="1" applyAlignment="1">
      <alignment horizontal="right"/>
      <protection/>
    </xf>
    <xf numFmtId="167" fontId="10" fillId="0" borderId="0" xfId="25" applyNumberFormat="1" applyFont="1" applyFill="1">
      <alignment/>
      <protection/>
    </xf>
    <xf numFmtId="3" fontId="10" fillId="0" borderId="7" xfId="25" applyNumberFormat="1" applyFont="1" applyFill="1" applyBorder="1">
      <alignment/>
      <protection/>
    </xf>
    <xf numFmtId="3" fontId="8" fillId="0" borderId="3" xfId="25" applyNumberFormat="1" applyFont="1" applyFill="1" applyBorder="1">
      <alignment/>
      <protection/>
    </xf>
    <xf numFmtId="3" fontId="8" fillId="0" borderId="5" xfId="25" applyNumberFormat="1" applyFont="1" applyFill="1" applyBorder="1">
      <alignment/>
      <protection/>
    </xf>
    <xf numFmtId="0" fontId="8" fillId="0" borderId="26" xfId="20" applyFont="1" applyFill="1" applyBorder="1" applyAlignment="1">
      <alignment horizontal="left"/>
      <protection/>
    </xf>
    <xf numFmtId="0" fontId="10" fillId="0" borderId="0" xfId="25" applyFont="1" applyFill="1">
      <alignment/>
      <protection/>
    </xf>
    <xf numFmtId="0" fontId="8" fillId="0" borderId="0" xfId="25" applyFont="1" applyFill="1">
      <alignment/>
      <protection/>
    </xf>
    <xf numFmtId="0" fontId="10" fillId="0" borderId="0" xfId="25" applyFont="1">
      <alignment/>
      <protection/>
    </xf>
    <xf numFmtId="167" fontId="20" fillId="0" borderId="0" xfId="25" applyNumberFormat="1" applyFont="1" applyFill="1">
      <alignment/>
      <protection/>
    </xf>
    <xf numFmtId="167" fontId="20" fillId="0" borderId="0" xfId="25" applyNumberFormat="1" applyFont="1">
      <alignment/>
      <protection/>
    </xf>
    <xf numFmtId="167" fontId="8" fillId="5" borderId="9" xfId="20" applyNumberFormat="1" applyFont="1" applyFill="1" applyBorder="1" applyAlignment="1">
      <alignment horizontal="center" vertical="center" wrapText="1"/>
      <protection/>
    </xf>
    <xf numFmtId="167" fontId="8" fillId="5" borderId="27" xfId="20" applyNumberFormat="1" applyFont="1" applyFill="1" applyBorder="1" applyAlignment="1">
      <alignment horizontal="center" vertical="center" wrapText="1"/>
      <protection/>
    </xf>
    <xf numFmtId="167" fontId="8" fillId="5" borderId="28" xfId="20" applyNumberFormat="1" applyFont="1" applyFill="1" applyBorder="1" applyAlignment="1">
      <alignment horizontal="center" vertical="center" wrapText="1"/>
      <protection/>
    </xf>
    <xf numFmtId="167" fontId="8" fillId="5" borderId="1" xfId="20" applyNumberFormat="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5" fillId="0" borderId="0" xfId="28" applyFont="1" applyFill="1">
      <alignment/>
      <protection/>
    </xf>
    <xf numFmtId="3" fontId="5" fillId="0" borderId="0" xfId="27" applyNumberFormat="1" applyFont="1" applyFill="1" applyBorder="1">
      <alignment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3" fontId="8" fillId="2" borderId="1" xfId="27" applyNumberFormat="1" applyFont="1" applyFill="1" applyBorder="1" applyAlignment="1">
      <alignment horizontal="center" vertical="center" wrapText="1"/>
      <protection/>
    </xf>
    <xf numFmtId="3" fontId="1" fillId="2" borderId="0" xfId="28" applyNumberFormat="1" applyFont="1" applyFill="1" applyBorder="1">
      <alignment/>
      <protection/>
    </xf>
    <xf numFmtId="0" fontId="12" fillId="3" borderId="0" xfId="20" applyFont="1" applyFill="1" applyBorder="1" applyAlignment="1">
      <alignment horizontal="left"/>
      <protection/>
    </xf>
    <xf numFmtId="3" fontId="12" fillId="3" borderId="8" xfId="33" applyNumberFormat="1" applyFont="1" applyFill="1" applyBorder="1" applyAlignment="1">
      <alignment horizontal="right"/>
    </xf>
    <xf numFmtId="3" fontId="12" fillId="3" borderId="13" xfId="33" applyNumberFormat="1" applyFont="1" applyFill="1" applyBorder="1" applyAlignment="1">
      <alignment horizontal="right"/>
    </xf>
    <xf numFmtId="3" fontId="12" fillId="3" borderId="14" xfId="33" applyNumberFormat="1" applyFont="1" applyFill="1" applyBorder="1" applyAlignment="1">
      <alignment horizontal="right"/>
    </xf>
    <xf numFmtId="0" fontId="10" fillId="0" borderId="3" xfId="27" applyFont="1" applyBorder="1">
      <alignment/>
      <protection/>
    </xf>
    <xf numFmtId="0" fontId="8" fillId="0" borderId="3" xfId="27" applyFont="1" applyBorder="1">
      <alignment/>
      <protection/>
    </xf>
    <xf numFmtId="0" fontId="10" fillId="0" borderId="3" xfId="27" applyFont="1" applyBorder="1" applyAlignment="1">
      <alignment/>
      <protection/>
    </xf>
    <xf numFmtId="0" fontId="12" fillId="0" borderId="3" xfId="27" applyFont="1" applyBorder="1" applyAlignment="1">
      <alignment/>
      <protection/>
    </xf>
    <xf numFmtId="0" fontId="8" fillId="0" borderId="1" xfId="27" applyFont="1" applyFill="1" applyBorder="1">
      <alignment/>
      <protection/>
    </xf>
    <xf numFmtId="0" fontId="3" fillId="0" borderId="0" xfId="22" applyFont="1" applyBorder="1" applyAlignment="1">
      <alignment horizontal="left"/>
      <protection/>
    </xf>
    <xf numFmtId="3" fontId="1" fillId="0" borderId="0" xfId="26" applyNumberFormat="1" applyFont="1">
      <alignment/>
      <protection/>
    </xf>
    <xf numFmtId="3" fontId="1" fillId="0" borderId="0" xfId="26" applyNumberFormat="1" applyFont="1" applyFill="1">
      <alignment/>
      <protection/>
    </xf>
    <xf numFmtId="3" fontId="1" fillId="0" borderId="0" xfId="15" applyNumberFormat="1" applyFont="1" applyAlignment="1">
      <alignment/>
    </xf>
    <xf numFmtId="3" fontId="5" fillId="0" borderId="0" xfId="26" applyNumberFormat="1" applyFont="1" applyFill="1">
      <alignment/>
      <protection/>
    </xf>
    <xf numFmtId="3" fontId="5" fillId="0" borderId="0" xfId="26" applyNumberFormat="1" applyFont="1" applyAlignment="1">
      <alignment horizontal="center"/>
      <protection/>
    </xf>
    <xf numFmtId="3" fontId="5" fillId="0" borderId="0" xfId="26" applyNumberFormat="1" applyFont="1" applyAlignment="1">
      <alignment horizontal="left"/>
      <protection/>
    </xf>
    <xf numFmtId="3" fontId="25" fillId="0" borderId="0" xfId="26" applyNumberFormat="1" applyFont="1" applyAlignment="1">
      <alignment horizontal="left"/>
      <protection/>
    </xf>
    <xf numFmtId="3" fontId="26" fillId="0" borderId="6" xfId="26" applyNumberFormat="1" applyFont="1" applyBorder="1">
      <alignment/>
      <protection/>
    </xf>
    <xf numFmtId="3" fontId="26" fillId="0" borderId="29" xfId="26" applyNumberFormat="1" applyFont="1" applyBorder="1">
      <alignment/>
      <protection/>
    </xf>
    <xf numFmtId="3" fontId="27" fillId="6" borderId="29" xfId="26" applyNumberFormat="1" applyFont="1" applyFill="1" applyBorder="1" applyAlignment="1">
      <alignment horizontal="right"/>
      <protection/>
    </xf>
    <xf numFmtId="3" fontId="27" fillId="6" borderId="30" xfId="26" applyNumberFormat="1" applyFont="1" applyFill="1" applyBorder="1">
      <alignment/>
      <protection/>
    </xf>
    <xf numFmtId="3" fontId="26" fillId="0" borderId="0" xfId="26" applyNumberFormat="1" applyFont="1" applyBorder="1" applyAlignment="1">
      <alignment horizontal="center"/>
      <protection/>
    </xf>
    <xf numFmtId="3" fontId="26" fillId="0" borderId="0" xfId="26" applyNumberFormat="1" applyFont="1" applyBorder="1" applyAlignment="1">
      <alignment horizontal="left"/>
      <protection/>
    </xf>
    <xf numFmtId="3" fontId="27" fillId="0" borderId="0" xfId="26" applyNumberFormat="1" applyFont="1" applyBorder="1">
      <alignment/>
      <protection/>
    </xf>
    <xf numFmtId="3" fontId="26" fillId="0" borderId="11" xfId="26" applyNumberFormat="1" applyFont="1" applyBorder="1">
      <alignment/>
      <protection/>
    </xf>
    <xf numFmtId="3" fontId="26" fillId="0" borderId="10" xfId="26" applyNumberFormat="1" applyFont="1" applyBorder="1">
      <alignment/>
      <protection/>
    </xf>
    <xf numFmtId="3" fontId="27" fillId="6" borderId="10" xfId="26" applyNumberFormat="1" applyFont="1" applyFill="1" applyBorder="1" applyAlignment="1">
      <alignment horizontal="right"/>
      <protection/>
    </xf>
    <xf numFmtId="3" fontId="10" fillId="0" borderId="10" xfId="15" applyNumberFormat="1" applyFont="1" applyFill="1" applyBorder="1" applyAlignment="1">
      <alignment horizontal="right"/>
    </xf>
    <xf numFmtId="3" fontId="27" fillId="6" borderId="12" xfId="26" applyNumberFormat="1" applyFont="1" applyFill="1" applyBorder="1">
      <alignment/>
      <protection/>
    </xf>
    <xf numFmtId="3" fontId="26" fillId="0" borderId="0" xfId="26" applyNumberFormat="1" applyFont="1" applyAlignment="1">
      <alignment horizontal="left"/>
      <protection/>
    </xf>
    <xf numFmtId="3" fontId="27" fillId="0" borderId="0" xfId="26" applyNumberFormat="1" applyFont="1">
      <alignment/>
      <protection/>
    </xf>
    <xf numFmtId="3" fontId="26" fillId="0" borderId="0" xfId="26" applyNumberFormat="1" applyFont="1" applyBorder="1">
      <alignment/>
      <protection/>
    </xf>
    <xf numFmtId="3" fontId="27" fillId="7" borderId="0" xfId="26" applyNumberFormat="1" applyFont="1" applyFill="1" applyBorder="1" applyAlignment="1">
      <alignment horizontal="right"/>
      <protection/>
    </xf>
    <xf numFmtId="3" fontId="10" fillId="0" borderId="0" xfId="15" applyNumberFormat="1" applyFont="1" applyFill="1" applyBorder="1" applyAlignment="1">
      <alignment horizontal="right"/>
    </xf>
    <xf numFmtId="3" fontId="27" fillId="7" borderId="0" xfId="26" applyNumberFormat="1" applyFont="1" applyFill="1" applyBorder="1">
      <alignment/>
      <protection/>
    </xf>
    <xf numFmtId="3" fontId="27" fillId="0" borderId="0" xfId="26" applyNumberFormat="1" applyFont="1" applyFill="1" applyBorder="1" applyAlignment="1">
      <alignment horizontal="right"/>
      <protection/>
    </xf>
    <xf numFmtId="3" fontId="27" fillId="0" borderId="0" xfId="15" applyNumberFormat="1" applyFont="1" applyBorder="1" applyAlignment="1">
      <alignment horizontal="center"/>
    </xf>
    <xf numFmtId="3" fontId="27" fillId="0" borderId="0" xfId="26" applyNumberFormat="1" applyFont="1" applyFill="1" applyBorder="1">
      <alignment/>
      <protection/>
    </xf>
    <xf numFmtId="3" fontId="8" fillId="0" borderId="8" xfId="26" applyNumberFormat="1" applyFont="1" applyBorder="1" applyAlignment="1">
      <alignment horizontal="left"/>
      <protection/>
    </xf>
    <xf numFmtId="3" fontId="8" fillId="0" borderId="29" xfId="26" applyNumberFormat="1" applyFont="1" applyBorder="1">
      <alignment/>
      <protection/>
    </xf>
    <xf numFmtId="3" fontId="8" fillId="6" borderId="29" xfId="26" applyNumberFormat="1" applyFont="1" applyFill="1" applyBorder="1" applyAlignment="1">
      <alignment horizontal="right"/>
      <protection/>
    </xf>
    <xf numFmtId="3" fontId="8" fillId="0" borderId="29" xfId="15" applyNumberFormat="1" applyFont="1" applyFill="1" applyBorder="1" applyAlignment="1">
      <alignment horizontal="right"/>
    </xf>
    <xf numFmtId="3" fontId="8" fillId="6" borderId="30" xfId="26" applyNumberFormat="1" applyFont="1" applyFill="1" applyBorder="1" applyAlignment="1">
      <alignment horizontal="right"/>
      <protection/>
    </xf>
    <xf numFmtId="3" fontId="8" fillId="0" borderId="7" xfId="26" applyNumberFormat="1" applyFont="1" applyBorder="1" applyAlignment="1">
      <alignment horizontal="center"/>
      <protection/>
    </xf>
    <xf numFmtId="3" fontId="10" fillId="0" borderId="0" xfId="26" applyNumberFormat="1" applyFont="1" applyBorder="1">
      <alignment/>
      <protection/>
    </xf>
    <xf numFmtId="3" fontId="10" fillId="6" borderId="0" xfId="26" applyNumberFormat="1" applyFont="1" applyFill="1" applyBorder="1">
      <alignment/>
      <protection/>
    </xf>
    <xf numFmtId="3" fontId="10" fillId="6" borderId="4" xfId="26" applyNumberFormat="1" applyFont="1" applyFill="1" applyBorder="1">
      <alignment/>
      <protection/>
    </xf>
    <xf numFmtId="1" fontId="8" fillId="0" borderId="3" xfId="26" applyNumberFormat="1" applyFont="1" applyBorder="1" applyAlignment="1">
      <alignment horizontal="center"/>
      <protection/>
    </xf>
    <xf numFmtId="3" fontId="1" fillId="0" borderId="8" xfId="26" applyNumberFormat="1" applyFont="1" applyBorder="1">
      <alignment/>
      <protection/>
    </xf>
    <xf numFmtId="3" fontId="10" fillId="6" borderId="4" xfId="26" applyNumberFormat="1" applyFont="1" applyFill="1" applyBorder="1" applyAlignment="1">
      <alignment horizontal="right"/>
      <protection/>
    </xf>
    <xf numFmtId="3" fontId="10" fillId="0" borderId="3" xfId="26" applyNumberFormat="1" applyFont="1" applyBorder="1" applyAlignment="1">
      <alignment horizontal="center"/>
      <protection/>
    </xf>
    <xf numFmtId="3" fontId="10" fillId="0" borderId="8" xfId="26" applyNumberFormat="1" applyFont="1" applyBorder="1">
      <alignment/>
      <protection/>
    </xf>
    <xf numFmtId="3" fontId="10" fillId="0" borderId="0" xfId="22" applyNumberFormat="1" applyFont="1" applyFill="1" applyBorder="1">
      <alignment/>
      <protection/>
    </xf>
    <xf numFmtId="3" fontId="10" fillId="6" borderId="0" xfId="26" applyNumberFormat="1" applyFont="1" applyFill="1" applyBorder="1" applyAlignment="1">
      <alignment horizontal="right"/>
      <protection/>
    </xf>
    <xf numFmtId="3" fontId="10" fillId="0" borderId="0" xfId="26" applyNumberFormat="1" applyFont="1" applyFill="1" applyBorder="1" applyAlignment="1">
      <alignment horizontal="right"/>
      <protection/>
    </xf>
    <xf numFmtId="3" fontId="8" fillId="0" borderId="11" xfId="26" applyNumberFormat="1" applyFont="1" applyBorder="1" applyAlignment="1">
      <alignment horizontal="left"/>
      <protection/>
    </xf>
    <xf numFmtId="3" fontId="8" fillId="0" borderId="10" xfId="26" applyNumberFormat="1" applyFont="1" applyBorder="1">
      <alignment/>
      <protection/>
    </xf>
    <xf numFmtId="3" fontId="8" fillId="6" borderId="10" xfId="26" applyNumberFormat="1" applyFont="1" applyFill="1" applyBorder="1" applyAlignment="1">
      <alignment horizontal="right"/>
      <protection/>
    </xf>
    <xf numFmtId="3" fontId="8" fillId="0" borderId="10" xfId="26" applyNumberFormat="1" applyFont="1" applyFill="1" applyBorder="1" applyAlignment="1">
      <alignment horizontal="right"/>
      <protection/>
    </xf>
    <xf numFmtId="3" fontId="8" fillId="0" borderId="5" xfId="26" applyNumberFormat="1" applyFont="1" applyBorder="1" applyAlignment="1">
      <alignment horizontal="center"/>
      <protection/>
    </xf>
    <xf numFmtId="3" fontId="8" fillId="0" borderId="26" xfId="26" applyNumberFormat="1" applyFont="1" applyBorder="1" applyAlignment="1">
      <alignment horizontal="left"/>
      <protection/>
    </xf>
    <xf numFmtId="3" fontId="8" fillId="0" borderId="0" xfId="26" applyNumberFormat="1" applyFont="1" applyBorder="1">
      <alignment/>
      <protection/>
    </xf>
    <xf numFmtId="3" fontId="10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Alignment="1">
      <alignment horizontal="center"/>
      <protection/>
    </xf>
    <xf numFmtId="3" fontId="1" fillId="0" borderId="0" xfId="22" applyNumberFormat="1" applyFont="1" applyFill="1" applyBorder="1">
      <alignment/>
      <protection/>
    </xf>
    <xf numFmtId="3" fontId="8" fillId="0" borderId="0" xfId="26" applyNumberFormat="1" applyFont="1" applyBorder="1" applyAlignment="1">
      <alignment horizontal="left"/>
      <protection/>
    </xf>
    <xf numFmtId="3" fontId="8" fillId="7" borderId="0" xfId="26" applyNumberFormat="1" applyFont="1" applyFill="1" applyBorder="1" applyAlignment="1">
      <alignment horizontal="right"/>
      <protection/>
    </xf>
    <xf numFmtId="3" fontId="8" fillId="0" borderId="0" xfId="26" applyNumberFormat="1" applyFont="1" applyBorder="1" applyAlignment="1">
      <alignment horizontal="center"/>
      <protection/>
    </xf>
    <xf numFmtId="3" fontId="8" fillId="6" borderId="12" xfId="26" applyNumberFormat="1" applyFont="1" applyFill="1" applyBorder="1" applyAlignment="1">
      <alignment horizontal="right"/>
      <protection/>
    </xf>
    <xf numFmtId="3" fontId="1" fillId="0" borderId="0" xfId="26" applyNumberFormat="1" applyFont="1" applyFill="1" applyBorder="1">
      <alignment/>
      <protection/>
    </xf>
    <xf numFmtId="3" fontId="1" fillId="0" borderId="0" xfId="26" applyNumberFormat="1" applyFont="1" applyBorder="1">
      <alignment/>
      <protection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8" fillId="0" borderId="0" xfId="26" applyNumberFormat="1" applyFont="1" applyFill="1" applyBorder="1" applyAlignment="1">
      <alignment horizontal="right"/>
      <protection/>
    </xf>
    <xf numFmtId="3" fontId="8" fillId="0" borderId="6" xfId="26" applyNumberFormat="1" applyFont="1" applyBorder="1" applyAlignment="1">
      <alignment horizontal="left"/>
      <protection/>
    </xf>
    <xf numFmtId="3" fontId="8" fillId="0" borderId="29" xfId="26" applyNumberFormat="1" applyFont="1" applyFill="1" applyBorder="1" applyAlignment="1">
      <alignment horizontal="right"/>
      <protection/>
    </xf>
    <xf numFmtId="3" fontId="8" fillId="0" borderId="30" xfId="26" applyNumberFormat="1" applyFont="1" applyBorder="1" applyAlignment="1">
      <alignment horizontal="center"/>
      <protection/>
    </xf>
    <xf numFmtId="3" fontId="8" fillId="0" borderId="4" xfId="26" applyNumberFormat="1" applyFont="1" applyBorder="1" applyAlignment="1">
      <alignment horizontal="center"/>
      <protection/>
    </xf>
    <xf numFmtId="3" fontId="8" fillId="0" borderId="12" xfId="26" applyNumberFormat="1" applyFont="1" applyBorder="1" applyAlignment="1">
      <alignment horizontal="center"/>
      <protection/>
    </xf>
    <xf numFmtId="3" fontId="10" fillId="0" borderId="0" xfId="22" applyNumberFormat="1" applyFont="1" applyBorder="1">
      <alignment/>
      <protection/>
    </xf>
    <xf numFmtId="3" fontId="8" fillId="7" borderId="26" xfId="26" applyNumberFormat="1" applyFont="1" applyFill="1" applyBorder="1" applyAlignment="1">
      <alignment horizontal="left"/>
      <protection/>
    </xf>
    <xf numFmtId="3" fontId="8" fillId="7" borderId="0" xfId="26" applyNumberFormat="1" applyFont="1" applyFill="1" applyBorder="1">
      <alignment/>
      <protection/>
    </xf>
    <xf numFmtId="3" fontId="8" fillId="0" borderId="10" xfId="26" applyNumberFormat="1" applyFont="1" applyBorder="1" applyAlignment="1">
      <alignment horizontal="left"/>
      <protection/>
    </xf>
    <xf numFmtId="0" fontId="16" fillId="0" borderId="0" xfId="26" applyFont="1" applyFill="1" applyBorder="1" applyAlignment="1">
      <alignment horizontal="left"/>
      <protection/>
    </xf>
    <xf numFmtId="0" fontId="1" fillId="0" borderId="0" xfId="26" applyFont="1" applyFill="1" applyBorder="1">
      <alignment/>
      <protection/>
    </xf>
    <xf numFmtId="3" fontId="1" fillId="0" borderId="0" xfId="15" applyNumberFormat="1" applyFont="1" applyFill="1" applyBorder="1" applyAlignment="1">
      <alignment/>
    </xf>
    <xf numFmtId="3" fontId="1" fillId="0" borderId="0" xfId="26" applyNumberFormat="1" applyFont="1" applyFill="1" applyBorder="1" applyAlignment="1">
      <alignment horizontal="center"/>
      <protection/>
    </xf>
    <xf numFmtId="0" fontId="1" fillId="0" borderId="0" xfId="26" applyFont="1">
      <alignment/>
      <protection/>
    </xf>
    <xf numFmtId="166" fontId="28" fillId="0" borderId="0" xfId="22" applyNumberFormat="1" applyFont="1" applyBorder="1" applyAlignment="1">
      <alignment horizontal="right"/>
      <protection/>
    </xf>
    <xf numFmtId="0" fontId="28" fillId="0" borderId="0" xfId="22" applyFont="1" applyBorder="1">
      <alignment/>
      <protection/>
    </xf>
    <xf numFmtId="3" fontId="28" fillId="0" borderId="0" xfId="22" applyNumberFormat="1" applyFont="1" applyFill="1" applyBorder="1" applyAlignment="1">
      <alignment horizontal="center"/>
      <protection/>
    </xf>
    <xf numFmtId="164" fontId="28" fillId="0" borderId="0" xfId="22" applyNumberFormat="1" applyFont="1" applyBorder="1" applyAlignment="1">
      <alignment horizontal="centerContinuous"/>
      <protection/>
    </xf>
    <xf numFmtId="0" fontId="28" fillId="0" borderId="0" xfId="22" applyFont="1" applyBorder="1" applyAlignment="1">
      <alignment horizontal="centerContinuous"/>
      <protection/>
    </xf>
    <xf numFmtId="0" fontId="28" fillId="0" borderId="0" xfId="22" applyFont="1" applyFill="1" applyBorder="1" applyAlignment="1">
      <alignment horizontal="left"/>
      <protection/>
    </xf>
    <xf numFmtId="0" fontId="28" fillId="7" borderId="0" xfId="22" applyFont="1" applyFill="1" applyBorder="1" applyAlignment="1">
      <alignment horizontal="left"/>
      <protection/>
    </xf>
    <xf numFmtId="0" fontId="19" fillId="0" borderId="0" xfId="22" applyFont="1" applyBorder="1">
      <alignment/>
      <protection/>
    </xf>
    <xf numFmtId="3" fontId="19" fillId="0" borderId="10" xfId="22" applyNumberFormat="1" applyFont="1" applyFill="1" applyBorder="1" applyAlignment="1">
      <alignment/>
      <protection/>
    </xf>
    <xf numFmtId="3" fontId="28" fillId="0" borderId="10" xfId="22" applyNumberFormat="1" applyFont="1" applyBorder="1" applyAlignment="1">
      <alignment horizontal="right"/>
      <protection/>
    </xf>
    <xf numFmtId="0" fontId="28" fillId="0" borderId="10" xfId="22" applyFont="1" applyBorder="1" applyAlignment="1">
      <alignment horizontal="right"/>
      <protection/>
    </xf>
    <xf numFmtId="0" fontId="19" fillId="0" borderId="10" xfId="0" applyFont="1" applyBorder="1" applyAlignment="1">
      <alignment/>
    </xf>
    <xf numFmtId="0" fontId="19" fillId="7" borderId="10" xfId="0" applyFont="1" applyFill="1" applyBorder="1" applyAlignment="1">
      <alignment/>
    </xf>
    <xf numFmtId="3" fontId="5" fillId="0" borderId="0" xfId="26" applyNumberFormat="1" applyFont="1">
      <alignment/>
      <protection/>
    </xf>
    <xf numFmtId="0" fontId="19" fillId="0" borderId="6" xfId="22" applyFont="1" applyBorder="1">
      <alignment/>
      <protection/>
    </xf>
    <xf numFmtId="3" fontId="19" fillId="6" borderId="29" xfId="22" applyNumberFormat="1" applyFont="1" applyFill="1" applyBorder="1" applyAlignment="1" quotePrefix="1">
      <alignment/>
      <protection/>
    </xf>
    <xf numFmtId="3" fontId="19" fillId="6" borderId="7" xfId="22" applyNumberFormat="1" applyFont="1" applyFill="1" applyBorder="1" applyAlignment="1" quotePrefix="1">
      <alignment/>
      <protection/>
    </xf>
    <xf numFmtId="0" fontId="19" fillId="0" borderId="8" xfId="22" applyFont="1" applyBorder="1">
      <alignment/>
      <protection/>
    </xf>
    <xf numFmtId="3" fontId="19" fillId="6" borderId="0" xfId="22" applyNumberFormat="1" applyFont="1" applyFill="1" applyBorder="1" applyAlignment="1">
      <alignment/>
      <protection/>
    </xf>
    <xf numFmtId="3" fontId="19" fillId="6" borderId="0" xfId="22" applyNumberFormat="1" applyFont="1" applyFill="1" applyBorder="1" applyAlignment="1" quotePrefix="1">
      <alignment/>
      <protection/>
    </xf>
    <xf numFmtId="3" fontId="19" fillId="6" borderId="3" xfId="22" applyNumberFormat="1" applyFont="1" applyFill="1" applyBorder="1" applyAlignment="1" quotePrefix="1">
      <alignment/>
      <protection/>
    </xf>
    <xf numFmtId="0" fontId="28" fillId="0" borderId="8" xfId="22" applyFont="1" applyBorder="1">
      <alignment/>
      <protection/>
    </xf>
    <xf numFmtId="3" fontId="28" fillId="6" borderId="0" xfId="22" applyNumberFormat="1" applyFont="1" applyFill="1" applyBorder="1" applyAlignment="1">
      <alignment/>
      <protection/>
    </xf>
    <xf numFmtId="3" fontId="28" fillId="6" borderId="3" xfId="22" applyNumberFormat="1" applyFont="1" applyFill="1" applyBorder="1" applyAlignment="1">
      <alignment/>
      <protection/>
    </xf>
    <xf numFmtId="0" fontId="19" fillId="0" borderId="0" xfId="22" applyFont="1" applyAlignment="1">
      <alignment horizontal="left"/>
      <protection/>
    </xf>
    <xf numFmtId="0" fontId="28" fillId="0" borderId="9" xfId="22" applyFont="1" applyBorder="1">
      <alignment/>
      <protection/>
    </xf>
    <xf numFmtId="9" fontId="28" fillId="6" borderId="26" xfId="29" applyFont="1" applyFill="1" applyBorder="1" applyAlignment="1">
      <alignment/>
    </xf>
    <xf numFmtId="164" fontId="28" fillId="7" borderId="1" xfId="22" applyNumberFormat="1" applyFont="1" applyFill="1" applyBorder="1">
      <alignment/>
      <protection/>
    </xf>
    <xf numFmtId="164" fontId="28" fillId="0" borderId="0" xfId="22" applyNumberFormat="1" applyFont="1" applyFill="1" applyBorder="1" applyAlignment="1">
      <alignment/>
      <protection/>
    </xf>
    <xf numFmtId="164" fontId="28" fillId="0" borderId="0" xfId="22" applyNumberFormat="1" applyFont="1" applyBorder="1">
      <alignment/>
      <protection/>
    </xf>
    <xf numFmtId="164" fontId="28" fillId="0" borderId="0" xfId="22" applyNumberFormat="1" applyFont="1" applyFill="1" applyBorder="1">
      <alignment/>
      <protection/>
    </xf>
    <xf numFmtId="164" fontId="28" fillId="7" borderId="0" xfId="22" applyNumberFormat="1" applyFont="1" applyFill="1" applyBorder="1">
      <alignment/>
      <protection/>
    </xf>
    <xf numFmtId="0" fontId="19" fillId="0" borderId="0" xfId="0" applyFont="1" applyAlignment="1">
      <alignment/>
    </xf>
    <xf numFmtId="0" fontId="19" fillId="7" borderId="0" xfId="0" applyFont="1" applyFill="1" applyAlignment="1">
      <alignment/>
    </xf>
    <xf numFmtId="1" fontId="28" fillId="0" borderId="29" xfId="22" applyNumberFormat="1" applyFont="1" applyBorder="1" applyAlignment="1">
      <alignment/>
      <protection/>
    </xf>
    <xf numFmtId="0" fontId="28" fillId="0" borderId="29" xfId="22" applyFont="1" applyBorder="1" applyAlignment="1" quotePrefix="1">
      <alignment horizontal="right"/>
      <protection/>
    </xf>
    <xf numFmtId="0" fontId="28" fillId="0" borderId="30" xfId="22" applyFont="1" applyBorder="1" applyAlignment="1">
      <alignment horizontal="right"/>
      <protection/>
    </xf>
    <xf numFmtId="0" fontId="19" fillId="7" borderId="0" xfId="22" applyFont="1" applyFill="1" applyBorder="1">
      <alignment/>
      <protection/>
    </xf>
    <xf numFmtId="3" fontId="19" fillId="0" borderId="0" xfId="22" applyNumberFormat="1" applyFont="1" applyBorder="1" applyAlignment="1">
      <alignment/>
      <protection/>
    </xf>
    <xf numFmtId="3" fontId="19" fillId="0" borderId="0" xfId="22" applyNumberFormat="1" applyFont="1" applyBorder="1" applyAlignment="1">
      <alignment horizontal="right"/>
      <protection/>
    </xf>
    <xf numFmtId="166" fontId="19" fillId="0" borderId="4" xfId="22" applyNumberFormat="1" applyFont="1" applyBorder="1" applyAlignment="1">
      <alignment horizontal="right"/>
      <protection/>
    </xf>
    <xf numFmtId="0" fontId="19" fillId="0" borderId="11" xfId="22" applyFont="1" applyBorder="1">
      <alignment/>
      <protection/>
    </xf>
    <xf numFmtId="3" fontId="19" fillId="0" borderId="10" xfId="22" applyNumberFormat="1" applyFont="1" applyBorder="1" applyAlignment="1">
      <alignment/>
      <protection/>
    </xf>
    <xf numFmtId="3" fontId="19" fillId="0" borderId="10" xfId="22" applyNumberFormat="1" applyFont="1" applyBorder="1" applyAlignment="1">
      <alignment horizontal="right"/>
      <protection/>
    </xf>
    <xf numFmtId="166" fontId="19" fillId="0" borderId="12" xfId="22" applyNumberFormat="1" applyFont="1" applyBorder="1" applyAlignment="1">
      <alignment horizontal="right"/>
      <protection/>
    </xf>
    <xf numFmtId="3" fontId="19" fillId="0" borderId="0" xfId="22" applyNumberFormat="1" applyFont="1" applyBorder="1">
      <alignment/>
      <protection/>
    </xf>
    <xf numFmtId="3" fontId="28" fillId="6" borderId="5" xfId="22" applyNumberFormat="1" applyFont="1" applyFill="1" applyBorder="1" applyAlignment="1">
      <alignment/>
      <protection/>
    </xf>
    <xf numFmtId="3" fontId="8" fillId="0" borderId="0" xfId="26" applyNumberFormat="1" applyFont="1" applyFill="1" applyBorder="1">
      <alignment/>
      <protection/>
    </xf>
    <xf numFmtId="3" fontId="8" fillId="0" borderId="0" xfId="26" applyNumberFormat="1" applyFont="1" applyFill="1" applyBorder="1" applyAlignment="1">
      <alignment horizontal="left"/>
      <protection/>
    </xf>
    <xf numFmtId="3" fontId="10" fillId="0" borderId="0" xfId="26" applyNumberFormat="1" applyFont="1" applyBorder="1" applyAlignment="1">
      <alignment horizontal="left"/>
      <protection/>
    </xf>
    <xf numFmtId="3" fontId="10" fillId="0" borderId="11" xfId="26" applyNumberFormat="1" applyFont="1" applyBorder="1">
      <alignment/>
      <protection/>
    </xf>
    <xf numFmtId="3" fontId="10" fillId="0" borderId="10" xfId="22" applyNumberFormat="1" applyFont="1" applyFill="1" applyBorder="1">
      <alignment/>
      <protection/>
    </xf>
    <xf numFmtId="3" fontId="10" fillId="0" borderId="5" xfId="26" applyNumberFormat="1" applyFont="1" applyBorder="1" applyAlignment="1">
      <alignment horizontal="center"/>
      <protection/>
    </xf>
    <xf numFmtId="3" fontId="7" fillId="0" borderId="8" xfId="26" applyNumberFormat="1" applyFont="1" applyBorder="1">
      <alignment/>
      <protection/>
    </xf>
    <xf numFmtId="3" fontId="26" fillId="0" borderId="26" xfId="26" applyNumberFormat="1" applyFont="1" applyBorder="1">
      <alignment/>
      <protection/>
    </xf>
    <xf numFmtId="3" fontId="8" fillId="0" borderId="29" xfId="26" applyNumberFormat="1" applyFont="1" applyBorder="1" applyAlignment="1">
      <alignment horizontal="left"/>
      <protection/>
    </xf>
    <xf numFmtId="3" fontId="8" fillId="0" borderId="0" xfId="26" applyNumberFormat="1" applyFont="1" applyBorder="1" applyAlignment="1">
      <alignment horizontal="right"/>
      <protection/>
    </xf>
    <xf numFmtId="3" fontId="8" fillId="7" borderId="9" xfId="26" applyNumberFormat="1" applyFont="1" applyFill="1" applyBorder="1" applyAlignment="1">
      <alignment horizontal="right"/>
      <protection/>
    </xf>
    <xf numFmtId="3" fontId="8" fillId="7" borderId="26" xfId="26" applyNumberFormat="1" applyFont="1" applyFill="1" applyBorder="1" applyAlignment="1">
      <alignment horizontal="right"/>
      <protection/>
    </xf>
    <xf numFmtId="3" fontId="8" fillId="7" borderId="2" xfId="26" applyNumberFormat="1" applyFont="1" applyFill="1" applyBorder="1" applyAlignment="1">
      <alignment horizontal="right"/>
      <protection/>
    </xf>
    <xf numFmtId="3" fontId="8" fillId="0" borderId="9" xfId="26" applyNumberFormat="1" applyFont="1" applyBorder="1" applyAlignment="1">
      <alignment horizontal="right"/>
      <protection/>
    </xf>
    <xf numFmtId="3" fontId="8" fillId="0" borderId="26" xfId="26" applyNumberFormat="1" applyFont="1" applyFill="1" applyBorder="1" applyAlignment="1">
      <alignment horizontal="right"/>
      <protection/>
    </xf>
    <xf numFmtId="3" fontId="8" fillId="0" borderId="2" xfId="26" applyNumberFormat="1" applyFont="1" applyFill="1" applyBorder="1" applyAlignment="1">
      <alignment horizontal="right"/>
      <protection/>
    </xf>
    <xf numFmtId="3" fontId="8" fillId="0" borderId="9" xfId="26" applyNumberFormat="1" applyFont="1" applyBorder="1" applyAlignment="1">
      <alignment horizontal="left"/>
      <protection/>
    </xf>
    <xf numFmtId="3" fontId="8" fillId="0" borderId="26" xfId="26" applyNumberFormat="1" applyFont="1" applyBorder="1" applyAlignment="1">
      <alignment horizontal="right"/>
      <protection/>
    </xf>
    <xf numFmtId="3" fontId="8" fillId="0" borderId="9" xfId="26" applyNumberFormat="1" applyFont="1" applyFill="1" applyBorder="1" applyAlignment="1">
      <alignment horizontal="right"/>
      <protection/>
    </xf>
    <xf numFmtId="0" fontId="8" fillId="0" borderId="10" xfId="27" applyFont="1" applyBorder="1" applyAlignment="1">
      <alignment horizontal="center"/>
      <protection/>
    </xf>
    <xf numFmtId="0" fontId="9" fillId="0" borderId="10" xfId="27" applyFont="1" applyFill="1" applyBorder="1" applyAlignment="1">
      <alignment horizontal="center"/>
      <protection/>
    </xf>
    <xf numFmtId="3" fontId="9" fillId="0" borderId="10" xfId="27" applyNumberFormat="1" applyFont="1" applyFill="1" applyBorder="1" applyAlignment="1">
      <alignment horizontal="center"/>
      <protection/>
    </xf>
    <xf numFmtId="3" fontId="27" fillId="0" borderId="29" xfId="15" applyNumberFormat="1" applyFont="1" applyBorder="1" applyAlignment="1">
      <alignment horizontal="center"/>
    </xf>
    <xf numFmtId="0" fontId="19" fillId="0" borderId="0" xfId="20" applyFont="1" applyAlignment="1">
      <alignment horizontal="left"/>
      <protection/>
    </xf>
    <xf numFmtId="0" fontId="19" fillId="0" borderId="0" xfId="20" applyFont="1">
      <alignment/>
      <protection/>
    </xf>
    <xf numFmtId="9" fontId="19" fillId="0" borderId="0" xfId="20" applyNumberFormat="1" applyFont="1" applyAlignment="1">
      <alignment horizontal="right"/>
      <protection/>
    </xf>
    <xf numFmtId="0" fontId="19" fillId="0" borderId="0" xfId="20" applyFont="1" applyAlignment="1">
      <alignment horizontal="right"/>
      <protection/>
    </xf>
    <xf numFmtId="9" fontId="19" fillId="0" borderId="0" xfId="20" applyNumberFormat="1" applyFont="1">
      <alignment/>
      <protection/>
    </xf>
    <xf numFmtId="0" fontId="29" fillId="0" borderId="0" xfId="20" applyFont="1">
      <alignment/>
      <protection/>
    </xf>
    <xf numFmtId="4" fontId="19" fillId="0" borderId="0" xfId="20" applyNumberFormat="1" applyFont="1">
      <alignment/>
      <protection/>
    </xf>
    <xf numFmtId="0" fontId="30" fillId="0" borderId="0" xfId="20" applyFont="1" applyAlignment="1">
      <alignment horizontal="left"/>
      <protection/>
    </xf>
    <xf numFmtId="0" fontId="31" fillId="0" borderId="0" xfId="20" applyFont="1">
      <alignment/>
      <protection/>
    </xf>
    <xf numFmtId="0" fontId="19" fillId="0" borderId="0" xfId="20" applyFont="1" applyFill="1" applyBorder="1">
      <alignment/>
      <protection/>
    </xf>
    <xf numFmtId="0" fontId="32" fillId="0" borderId="0" xfId="20" applyFont="1">
      <alignment/>
      <protection/>
    </xf>
    <xf numFmtId="0" fontId="33" fillId="0" borderId="0" xfId="20" applyFont="1" applyBorder="1" applyAlignment="1">
      <alignment horizontal="left"/>
      <protection/>
    </xf>
    <xf numFmtId="9" fontId="19" fillId="0" borderId="0" xfId="20" applyNumberFormat="1" applyFont="1" applyFill="1" applyAlignment="1">
      <alignment horizontal="right"/>
      <protection/>
    </xf>
    <xf numFmtId="0" fontId="19" fillId="0" borderId="0" xfId="20" applyFont="1" applyFill="1" applyAlignment="1">
      <alignment horizontal="right"/>
      <protection/>
    </xf>
    <xf numFmtId="0" fontId="19" fillId="0" borderId="0" xfId="20" applyFont="1" applyFill="1">
      <alignment/>
      <protection/>
    </xf>
    <xf numFmtId="0" fontId="28" fillId="0" borderId="0" xfId="20" applyFont="1" applyAlignment="1">
      <alignment horizontal="left"/>
      <protection/>
    </xf>
    <xf numFmtId="3" fontId="28" fillId="0" borderId="0" xfId="33" applyNumberFormat="1" applyFont="1" applyAlignment="1">
      <alignment horizontal="right"/>
    </xf>
    <xf numFmtId="0" fontId="32" fillId="0" borderId="0" xfId="20" applyFont="1" applyAlignment="1">
      <alignment horizontal="left"/>
      <protection/>
    </xf>
    <xf numFmtId="3" fontId="28" fillId="0" borderId="6" xfId="33" applyNumberFormat="1" applyFont="1" applyBorder="1" applyAlignment="1">
      <alignment horizontal="centerContinuous"/>
    </xf>
    <xf numFmtId="0" fontId="19" fillId="0" borderId="29" xfId="20" applyFont="1" applyFill="1" applyBorder="1" applyAlignment="1">
      <alignment horizontal="centerContinuous"/>
      <protection/>
    </xf>
    <xf numFmtId="9" fontId="19" fillId="0" borderId="30" xfId="20" applyNumberFormat="1" applyFont="1" applyBorder="1" applyAlignment="1">
      <alignment horizontal="centerContinuous"/>
      <protection/>
    </xf>
    <xf numFmtId="0" fontId="19" fillId="0" borderId="30" xfId="20" applyFont="1" applyBorder="1" applyAlignment="1">
      <alignment horizontal="centerContinuous"/>
      <protection/>
    </xf>
    <xf numFmtId="3" fontId="28" fillId="2" borderId="7" xfId="33" applyNumberFormat="1" applyFont="1" applyFill="1" applyBorder="1" applyAlignment="1">
      <alignment horizontal="right"/>
    </xf>
    <xf numFmtId="3" fontId="28" fillId="0" borderId="7" xfId="33" applyNumberFormat="1" applyFont="1" applyBorder="1" applyAlignment="1">
      <alignment horizontal="right"/>
    </xf>
    <xf numFmtId="9" fontId="19" fillId="0" borderId="7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28" fillId="0" borderId="8" xfId="20" applyFont="1" applyFill="1" applyBorder="1" applyAlignment="1">
      <alignment horizontal="centerContinuous"/>
      <protection/>
    </xf>
    <xf numFmtId="0" fontId="19" fillId="0" borderId="0" xfId="20" applyFont="1" applyBorder="1" applyAlignment="1">
      <alignment horizontal="centerContinuous"/>
      <protection/>
    </xf>
    <xf numFmtId="9" fontId="19" fillId="0" borderId="4" xfId="20" applyNumberFormat="1" applyFont="1" applyBorder="1" applyAlignment="1">
      <alignment horizontal="centerContinuous"/>
      <protection/>
    </xf>
    <xf numFmtId="0" fontId="19" fillId="0" borderId="4" xfId="20" applyFont="1" applyBorder="1" applyAlignment="1">
      <alignment horizontal="centerContinuous"/>
      <protection/>
    </xf>
    <xf numFmtId="3" fontId="28" fillId="2" borderId="4" xfId="33" applyNumberFormat="1" applyFont="1" applyFill="1" applyBorder="1" applyAlignment="1">
      <alignment horizontal="center"/>
    </xf>
    <xf numFmtId="3" fontId="28" fillId="0" borderId="3" xfId="33" applyNumberFormat="1" applyFont="1" applyBorder="1" applyAlignment="1">
      <alignment horizontal="right"/>
    </xf>
    <xf numFmtId="9" fontId="19" fillId="0" borderId="3" xfId="20" applyNumberFormat="1" applyFont="1" applyBorder="1">
      <alignment/>
      <protection/>
    </xf>
    <xf numFmtId="0" fontId="19" fillId="0" borderId="0" xfId="20" applyFont="1" applyBorder="1" applyAlignment="1">
      <alignment horizontal="center"/>
      <protection/>
    </xf>
    <xf numFmtId="4" fontId="19" fillId="0" borderId="0" xfId="20" applyNumberFormat="1" applyFont="1" applyAlignment="1">
      <alignment horizontal="center"/>
      <protection/>
    </xf>
    <xf numFmtId="0" fontId="28" fillId="0" borderId="8" xfId="20" applyFont="1" applyBorder="1" applyAlignment="1">
      <alignment horizontal="right"/>
      <protection/>
    </xf>
    <xf numFmtId="0" fontId="28" fillId="0" borderId="0" xfId="20" applyFont="1" applyFill="1" applyBorder="1" applyAlignment="1">
      <alignment horizontal="center"/>
      <protection/>
    </xf>
    <xf numFmtId="9" fontId="19" fillId="0" borderId="4" xfId="20" applyNumberFormat="1" applyFont="1" applyBorder="1" applyAlignment="1">
      <alignment horizontal="right"/>
      <protection/>
    </xf>
    <xf numFmtId="0" fontId="28" fillId="0" borderId="8" xfId="20" applyFont="1" applyBorder="1" applyAlignment="1">
      <alignment horizontal="centerContinuous"/>
      <protection/>
    </xf>
    <xf numFmtId="4" fontId="19" fillId="0" borderId="0" xfId="20" applyNumberFormat="1" applyFont="1" applyAlignment="1">
      <alignment horizontal="centerContinuous"/>
      <protection/>
    </xf>
    <xf numFmtId="0" fontId="28" fillId="0" borderId="11" xfId="20" applyFont="1" applyBorder="1" applyAlignment="1">
      <alignment horizontal="right"/>
      <protection/>
    </xf>
    <xf numFmtId="0" fontId="28" fillId="0" borderId="10" xfId="20" applyFont="1" applyBorder="1" applyAlignment="1">
      <alignment horizontal="right"/>
      <protection/>
    </xf>
    <xf numFmtId="9" fontId="34" fillId="0" borderId="12" xfId="20" applyNumberFormat="1" applyFont="1" applyBorder="1" applyAlignment="1">
      <alignment horizontal="right"/>
      <protection/>
    </xf>
    <xf numFmtId="0" fontId="28" fillId="0" borderId="11" xfId="20" applyFont="1" applyBorder="1">
      <alignment/>
      <protection/>
    </xf>
    <xf numFmtId="0" fontId="28" fillId="0" borderId="12" xfId="20" applyFont="1" applyBorder="1">
      <alignment/>
      <protection/>
    </xf>
    <xf numFmtId="0" fontId="28" fillId="2" borderId="5" xfId="20" applyFont="1" applyFill="1" applyBorder="1" applyAlignment="1">
      <alignment horizontal="center"/>
      <protection/>
    </xf>
    <xf numFmtId="0" fontId="28" fillId="0" borderId="5" xfId="20" applyFont="1" applyBorder="1" applyAlignment="1">
      <alignment horizontal="right"/>
      <protection/>
    </xf>
    <xf numFmtId="9" fontId="28" fillId="0" borderId="5" xfId="20" applyNumberFormat="1" applyFont="1" applyBorder="1" applyAlignment="1">
      <alignment horizontal="right"/>
      <protection/>
    </xf>
    <xf numFmtId="4" fontId="19" fillId="0" borderId="0" xfId="20" applyNumberFormat="1" applyFont="1" applyAlignment="1">
      <alignment horizontal="right"/>
      <protection/>
    </xf>
    <xf numFmtId="0" fontId="28" fillId="0" borderId="0" xfId="20" applyFont="1" applyBorder="1" applyAlignment="1" quotePrefix="1">
      <alignment horizontal="right"/>
      <protection/>
    </xf>
    <xf numFmtId="167" fontId="10" fillId="0" borderId="7" xfId="25" applyNumberFormat="1" applyFont="1" applyFill="1" applyBorder="1">
      <alignment/>
      <protection/>
    </xf>
    <xf numFmtId="0" fontId="20" fillId="0" borderId="7" xfId="20" applyFont="1" applyBorder="1">
      <alignment/>
      <protection/>
    </xf>
    <xf numFmtId="9" fontId="35" fillId="0" borderId="30" xfId="20" applyNumberFormat="1" applyFont="1" applyBorder="1">
      <alignment/>
      <protection/>
    </xf>
    <xf numFmtId="0" fontId="20" fillId="0" borderId="0" xfId="20" applyFont="1">
      <alignment/>
      <protection/>
    </xf>
    <xf numFmtId="0" fontId="20" fillId="0" borderId="4" xfId="20" applyFont="1" applyBorder="1">
      <alignment/>
      <protection/>
    </xf>
    <xf numFmtId="0" fontId="20" fillId="0" borderId="30" xfId="20" applyFont="1" applyBorder="1">
      <alignment/>
      <protection/>
    </xf>
    <xf numFmtId="0" fontId="20" fillId="2" borderId="4" xfId="20" applyFont="1" applyFill="1" applyBorder="1">
      <alignment/>
      <protection/>
    </xf>
    <xf numFmtId="9" fontId="20" fillId="0" borderId="4" xfId="20" applyNumberFormat="1" applyFont="1" applyBorder="1">
      <alignment/>
      <protection/>
    </xf>
    <xf numFmtId="9" fontId="35" fillId="3" borderId="4" xfId="29" applyNumberFormat="1" applyFont="1" applyFill="1" applyBorder="1" applyAlignment="1">
      <alignment horizontal="right"/>
    </xf>
    <xf numFmtId="3" fontId="20" fillId="3" borderId="0" xfId="20" applyNumberFormat="1" applyFont="1" applyFill="1">
      <alignment/>
      <protection/>
    </xf>
    <xf numFmtId="3" fontId="20" fillId="3" borderId="4" xfId="20" applyNumberFormat="1" applyFont="1" applyFill="1" applyBorder="1">
      <alignment/>
      <protection/>
    </xf>
    <xf numFmtId="3" fontId="20" fillId="2" borderId="4" xfId="20" applyNumberFormat="1" applyFont="1" applyFill="1" applyBorder="1">
      <alignment/>
      <protection/>
    </xf>
    <xf numFmtId="9" fontId="20" fillId="3" borderId="4" xfId="20" applyNumberFormat="1" applyFont="1" applyFill="1" applyBorder="1">
      <alignment/>
      <protection/>
    </xf>
    <xf numFmtId="3" fontId="19" fillId="0" borderId="0" xfId="20" applyNumberFormat="1" applyFont="1" applyBorder="1">
      <alignment/>
      <protection/>
    </xf>
    <xf numFmtId="3" fontId="10" fillId="0" borderId="3" xfId="33" applyNumberFormat="1" applyFont="1" applyFill="1" applyBorder="1" applyAlignment="1">
      <alignment horizontal="right"/>
    </xf>
    <xf numFmtId="9" fontId="35" fillId="0" borderId="4" xfId="29" applyNumberFormat="1" applyFont="1" applyBorder="1" applyAlignment="1">
      <alignment horizontal="right"/>
    </xf>
    <xf numFmtId="3" fontId="20" fillId="0" borderId="0" xfId="20" applyNumberFormat="1" applyFont="1" applyFill="1">
      <alignment/>
      <protection/>
    </xf>
    <xf numFmtId="3" fontId="20" fillId="0" borderId="4" xfId="20" applyNumberFormat="1" applyFont="1" applyFill="1" applyBorder="1">
      <alignment/>
      <protection/>
    </xf>
    <xf numFmtId="9" fontId="20" fillId="0" borderId="4" xfId="20" applyNumberFormat="1" applyFont="1" applyFill="1" applyBorder="1">
      <alignment/>
      <protection/>
    </xf>
    <xf numFmtId="0" fontId="21" fillId="0" borderId="10" xfId="20" applyFont="1" applyBorder="1" applyAlignment="1">
      <alignment horizontal="right"/>
      <protection/>
    </xf>
    <xf numFmtId="3" fontId="21" fillId="0" borderId="11" xfId="33" applyNumberFormat="1" applyFont="1" applyBorder="1" applyAlignment="1">
      <alignment/>
    </xf>
    <xf numFmtId="3" fontId="21" fillId="0" borderId="5" xfId="33" applyNumberFormat="1" applyFont="1" applyBorder="1" applyAlignment="1">
      <alignment/>
    </xf>
    <xf numFmtId="9" fontId="36" fillId="0" borderId="12" xfId="29" applyNumberFormat="1" applyFont="1" applyBorder="1" applyAlignment="1">
      <alignment/>
    </xf>
    <xf numFmtId="3" fontId="21" fillId="0" borderId="12" xfId="33" applyNumberFormat="1" applyFont="1" applyBorder="1" applyAlignment="1">
      <alignment/>
    </xf>
    <xf numFmtId="3" fontId="21" fillId="2" borderId="12" xfId="33" applyNumberFormat="1" applyFont="1" applyFill="1" applyBorder="1" applyAlignment="1">
      <alignment/>
    </xf>
    <xf numFmtId="9" fontId="21" fillId="0" borderId="12" xfId="29" applyNumberFormat="1" applyFont="1" applyBorder="1" applyAlignment="1">
      <alignment/>
    </xf>
    <xf numFmtId="4" fontId="28" fillId="0" borderId="0" xfId="20" applyNumberFormat="1" applyFont="1">
      <alignment/>
      <protection/>
    </xf>
    <xf numFmtId="3" fontId="28" fillId="0" borderId="0" xfId="20" applyNumberFormat="1" applyFont="1" applyBorder="1">
      <alignment/>
      <protection/>
    </xf>
    <xf numFmtId="0" fontId="20" fillId="0" borderId="0" xfId="20" applyFont="1" applyAlignment="1">
      <alignment horizontal="left"/>
      <protection/>
    </xf>
    <xf numFmtId="0" fontId="20" fillId="0" borderId="8" xfId="20" applyFont="1" applyBorder="1">
      <alignment/>
      <protection/>
    </xf>
    <xf numFmtId="0" fontId="20" fillId="0" borderId="3" xfId="20" applyFont="1" applyBorder="1">
      <alignment/>
      <protection/>
    </xf>
    <xf numFmtId="9" fontId="35" fillId="0" borderId="4" xfId="20" applyNumberFormat="1" applyFont="1" applyBorder="1" applyAlignment="1">
      <alignment horizontal="right"/>
      <protection/>
    </xf>
    <xf numFmtId="3" fontId="20" fillId="0" borderId="0" xfId="20" applyNumberFormat="1" applyFont="1">
      <alignment/>
      <protection/>
    </xf>
    <xf numFmtId="3" fontId="20" fillId="0" borderId="6" xfId="20" applyNumberFormat="1" applyFont="1" applyBorder="1">
      <alignment/>
      <protection/>
    </xf>
    <xf numFmtId="3" fontId="20" fillId="0" borderId="30" xfId="20" applyNumberFormat="1" applyFont="1" applyBorder="1">
      <alignment/>
      <protection/>
    </xf>
    <xf numFmtId="0" fontId="20" fillId="2" borderId="7" xfId="20" applyFont="1" applyFill="1" applyBorder="1">
      <alignment/>
      <protection/>
    </xf>
    <xf numFmtId="9" fontId="20" fillId="0" borderId="7" xfId="20" applyNumberFormat="1" applyFont="1" applyBorder="1">
      <alignment/>
      <protection/>
    </xf>
    <xf numFmtId="3" fontId="20" fillId="0" borderId="8" xfId="20" applyNumberFormat="1" applyFont="1" applyBorder="1">
      <alignment/>
      <protection/>
    </xf>
    <xf numFmtId="3" fontId="20" fillId="0" borderId="4" xfId="20" applyNumberFormat="1" applyFont="1" applyBorder="1">
      <alignment/>
      <protection/>
    </xf>
    <xf numFmtId="0" fontId="20" fillId="2" borderId="3" xfId="20" applyFont="1" applyFill="1" applyBorder="1">
      <alignment/>
      <protection/>
    </xf>
    <xf numFmtId="9" fontId="20" fillId="0" borderId="3" xfId="20" applyNumberFormat="1" applyFont="1" applyBorder="1">
      <alignment/>
      <protection/>
    </xf>
    <xf numFmtId="3" fontId="20" fillId="2" borderId="3" xfId="20" applyNumberFormat="1" applyFont="1" applyFill="1" applyBorder="1">
      <alignment/>
      <protection/>
    </xf>
    <xf numFmtId="3" fontId="20" fillId="3" borderId="3" xfId="20" applyNumberFormat="1" applyFont="1" applyFill="1" applyBorder="1">
      <alignment/>
      <protection/>
    </xf>
    <xf numFmtId="3" fontId="20" fillId="0" borderId="3" xfId="20" applyNumberFormat="1" applyFont="1" applyFill="1" applyBorder="1">
      <alignment/>
      <protection/>
    </xf>
    <xf numFmtId="3" fontId="21" fillId="0" borderId="10" xfId="33" applyNumberFormat="1" applyFont="1" applyBorder="1" applyAlignment="1">
      <alignment/>
    </xf>
    <xf numFmtId="3" fontId="21" fillId="2" borderId="5" xfId="33" applyNumberFormat="1" applyFont="1" applyFill="1" applyBorder="1" applyAlignment="1">
      <alignment/>
    </xf>
    <xf numFmtId="9" fontId="21" fillId="0" borderId="5" xfId="29" applyNumberFormat="1" applyFont="1" applyBorder="1" applyAlignment="1">
      <alignment/>
    </xf>
    <xf numFmtId="3" fontId="10" fillId="3" borderId="3" xfId="20" applyNumberFormat="1" applyFont="1" applyFill="1" applyBorder="1" applyAlignment="1">
      <alignment horizontal="right"/>
      <protection/>
    </xf>
    <xf numFmtId="3" fontId="10" fillId="0" borderId="3" xfId="20" applyNumberFormat="1" applyFont="1" applyFill="1" applyBorder="1" applyAlignment="1">
      <alignment horizontal="right"/>
      <protection/>
    </xf>
    <xf numFmtId="3" fontId="28" fillId="0" borderId="0" xfId="33" applyNumberFormat="1" applyFont="1" applyBorder="1" applyAlignment="1">
      <alignment/>
    </xf>
    <xf numFmtId="0" fontId="20" fillId="0" borderId="0" xfId="20" applyFont="1" applyBorder="1" applyAlignment="1">
      <alignment horizontal="left"/>
      <protection/>
    </xf>
    <xf numFmtId="3" fontId="20" fillId="0" borderId="8" xfId="33" applyNumberFormat="1" applyFont="1" applyBorder="1" applyAlignment="1">
      <alignment/>
    </xf>
    <xf numFmtId="3" fontId="20" fillId="0" borderId="3" xfId="33" applyNumberFormat="1" applyFont="1" applyBorder="1" applyAlignment="1">
      <alignment/>
    </xf>
    <xf numFmtId="3" fontId="20" fillId="0" borderId="0" xfId="20" applyNumberFormat="1" applyFont="1" applyBorder="1">
      <alignment/>
      <protection/>
    </xf>
    <xf numFmtId="3" fontId="20" fillId="0" borderId="6" xfId="33" applyNumberFormat="1" applyFont="1" applyBorder="1" applyAlignment="1">
      <alignment/>
    </xf>
    <xf numFmtId="3" fontId="20" fillId="0" borderId="7" xfId="33" applyNumberFormat="1" applyFont="1" applyBorder="1" applyAlignment="1">
      <alignment/>
    </xf>
    <xf numFmtId="9" fontId="35" fillId="0" borderId="30" xfId="20" applyNumberFormat="1" applyFont="1" applyBorder="1" applyAlignment="1">
      <alignment horizontal="right"/>
      <protection/>
    </xf>
    <xf numFmtId="1" fontId="10" fillId="0" borderId="8" xfId="20" applyNumberFormat="1" applyFont="1" applyFill="1" applyBorder="1" applyAlignment="1">
      <alignment horizontal="right"/>
      <protection/>
    </xf>
    <xf numFmtId="1" fontId="20" fillId="2" borderId="3" xfId="20" applyNumberFormat="1" applyFont="1" applyFill="1" applyBorder="1">
      <alignment/>
      <protection/>
    </xf>
    <xf numFmtId="3" fontId="20" fillId="3" borderId="8" xfId="20" applyNumberFormat="1" applyFont="1" applyFill="1" applyBorder="1">
      <alignment/>
      <protection/>
    </xf>
    <xf numFmtId="3" fontId="20" fillId="3" borderId="0" xfId="20" applyNumberFormat="1" applyFont="1" applyFill="1" applyBorder="1">
      <alignment/>
      <protection/>
    </xf>
    <xf numFmtId="3" fontId="20" fillId="0" borderId="0" xfId="20" applyNumberFormat="1" applyFont="1" applyFill="1" applyBorder="1">
      <alignment/>
      <protection/>
    </xf>
    <xf numFmtId="0" fontId="12" fillId="0" borderId="0" xfId="20" applyFont="1" applyFill="1" applyBorder="1" applyAlignment="1">
      <alignment horizontal="left"/>
      <protection/>
    </xf>
    <xf numFmtId="3" fontId="12" fillId="0" borderId="8" xfId="33" applyNumberFormat="1" applyFont="1" applyFill="1" applyBorder="1" applyAlignment="1">
      <alignment horizontal="right"/>
    </xf>
    <xf numFmtId="3" fontId="12" fillId="0" borderId="3" xfId="33" applyNumberFormat="1" applyFont="1" applyFill="1" applyBorder="1" applyAlignment="1">
      <alignment horizontal="right"/>
    </xf>
    <xf numFmtId="3" fontId="22" fillId="0" borderId="0" xfId="20" applyNumberFormat="1" applyFont="1">
      <alignment/>
      <protection/>
    </xf>
    <xf numFmtId="3" fontId="22" fillId="0" borderId="0" xfId="20" applyNumberFormat="1" applyFont="1" applyBorder="1">
      <alignment/>
      <protection/>
    </xf>
    <xf numFmtId="3" fontId="22" fillId="0" borderId="8" xfId="20" applyNumberFormat="1" applyFont="1" applyBorder="1">
      <alignment/>
      <protection/>
    </xf>
    <xf numFmtId="3" fontId="22" fillId="0" borderId="4" xfId="20" applyNumberFormat="1" applyFont="1" applyBorder="1">
      <alignment/>
      <protection/>
    </xf>
    <xf numFmtId="3" fontId="22" fillId="2" borderId="3" xfId="20" applyNumberFormat="1" applyFont="1" applyFill="1" applyBorder="1">
      <alignment/>
      <protection/>
    </xf>
    <xf numFmtId="3" fontId="21" fillId="0" borderId="11" xfId="20" applyNumberFormat="1" applyFont="1" applyBorder="1">
      <alignment/>
      <protection/>
    </xf>
    <xf numFmtId="3" fontId="21" fillId="0" borderId="5" xfId="20" applyNumberFormat="1" applyFont="1" applyBorder="1">
      <alignment/>
      <protection/>
    </xf>
    <xf numFmtId="9" fontId="35" fillId="0" borderId="12" xfId="29" applyNumberFormat="1" applyFont="1" applyBorder="1" applyAlignment="1">
      <alignment horizontal="right"/>
    </xf>
    <xf numFmtId="3" fontId="21" fillId="2" borderId="5" xfId="20" applyNumberFormat="1" applyFont="1" applyFill="1" applyBorder="1">
      <alignment/>
      <protection/>
    </xf>
    <xf numFmtId="3" fontId="21" fillId="0" borderId="10" xfId="20" applyNumberFormat="1" applyFont="1" applyBorder="1">
      <alignment/>
      <protection/>
    </xf>
    <xf numFmtId="9" fontId="20" fillId="0" borderId="5" xfId="20" applyNumberFormat="1" applyFont="1" applyBorder="1">
      <alignment/>
      <protection/>
    </xf>
    <xf numFmtId="0" fontId="21" fillId="0" borderId="0" xfId="20" applyFont="1" applyBorder="1" applyAlignment="1">
      <alignment horizontal="right"/>
      <protection/>
    </xf>
    <xf numFmtId="3" fontId="21" fillId="0" borderId="8" xfId="20" applyNumberFormat="1" applyFont="1" applyBorder="1">
      <alignment/>
      <protection/>
    </xf>
    <xf numFmtId="3" fontId="21" fillId="0" borderId="3" xfId="20" applyNumberFormat="1" applyFont="1" applyBorder="1">
      <alignment/>
      <protection/>
    </xf>
    <xf numFmtId="9" fontId="36" fillId="0" borderId="0" xfId="20" applyNumberFormat="1" applyFont="1" applyBorder="1">
      <alignment/>
      <protection/>
    </xf>
    <xf numFmtId="3" fontId="21" fillId="0" borderId="6" xfId="33" applyNumberFormat="1" applyFont="1" applyBorder="1" applyAlignment="1">
      <alignment/>
    </xf>
    <xf numFmtId="3" fontId="21" fillId="0" borderId="29" xfId="33" applyNumberFormat="1" applyFont="1" applyBorder="1" applyAlignment="1">
      <alignment/>
    </xf>
    <xf numFmtId="3" fontId="21" fillId="0" borderId="8" xfId="33" applyNumberFormat="1" applyFont="1" applyBorder="1" applyAlignment="1">
      <alignment/>
    </xf>
    <xf numFmtId="3" fontId="21" fillId="0" borderId="4" xfId="33" applyNumberFormat="1" applyFont="1" applyBorder="1" applyAlignment="1">
      <alignment/>
    </xf>
    <xf numFmtId="3" fontId="21" fillId="2" borderId="7" xfId="20" applyNumberFormat="1" applyFont="1" applyFill="1" applyBorder="1">
      <alignment/>
      <protection/>
    </xf>
    <xf numFmtId="3" fontId="21" fillId="0" borderId="29" xfId="20" applyNumberFormat="1" applyFont="1" applyBorder="1">
      <alignment/>
      <protection/>
    </xf>
    <xf numFmtId="9" fontId="21" fillId="0" borderId="3" xfId="20" applyNumberFormat="1" applyFont="1" applyBorder="1">
      <alignment/>
      <protection/>
    </xf>
    <xf numFmtId="0" fontId="21" fillId="0" borderId="0" xfId="20" applyFont="1" applyBorder="1" applyAlignment="1">
      <alignment horizontal="left"/>
      <protection/>
    </xf>
    <xf numFmtId="3" fontId="20" fillId="0" borderId="8" xfId="20" applyNumberFormat="1" applyFont="1" applyBorder="1">
      <alignment/>
      <protection/>
    </xf>
    <xf numFmtId="3" fontId="20" fillId="0" borderId="3" xfId="20" applyNumberFormat="1" applyFont="1" applyBorder="1">
      <alignment/>
      <protection/>
    </xf>
    <xf numFmtId="9" fontId="35" fillId="0" borderId="0" xfId="20" applyNumberFormat="1" applyFont="1" applyBorder="1" applyAlignment="1">
      <alignment horizontal="right"/>
      <protection/>
    </xf>
    <xf numFmtId="3" fontId="20" fillId="0" borderId="0" xfId="20" applyNumberFormat="1" applyFont="1" applyBorder="1">
      <alignment/>
      <protection/>
    </xf>
    <xf numFmtId="0" fontId="21" fillId="0" borderId="10" xfId="20" applyFont="1" applyBorder="1" applyAlignment="1">
      <alignment horizontal="left"/>
      <protection/>
    </xf>
    <xf numFmtId="3" fontId="21" fillId="0" borderId="10" xfId="20" applyNumberFormat="1" applyFont="1" applyFill="1" applyBorder="1">
      <alignment/>
      <protection/>
    </xf>
    <xf numFmtId="0" fontId="28" fillId="0" borderId="0" xfId="20" applyFont="1">
      <alignment/>
      <protection/>
    </xf>
    <xf numFmtId="3" fontId="19" fillId="0" borderId="0" xfId="20" applyNumberFormat="1" applyFont="1">
      <alignment/>
      <protection/>
    </xf>
    <xf numFmtId="0" fontId="20" fillId="3" borderId="0" xfId="20" applyFont="1" applyFill="1">
      <alignment/>
      <protection/>
    </xf>
    <xf numFmtId="0" fontId="20" fillId="3" borderId="8" xfId="20" applyFont="1" applyFill="1" applyBorder="1">
      <alignment/>
      <protection/>
    </xf>
    <xf numFmtId="0" fontId="20" fillId="3" borderId="4" xfId="20" applyFont="1" applyFill="1" applyBorder="1">
      <alignment/>
      <protection/>
    </xf>
    <xf numFmtId="9" fontId="20" fillId="3" borderId="3" xfId="20" applyNumberFormat="1" applyFont="1" applyFill="1" applyBorder="1">
      <alignment/>
      <protection/>
    </xf>
    <xf numFmtId="9" fontId="35" fillId="0" borderId="4" xfId="29" applyNumberFormat="1" applyFont="1" applyFill="1" applyBorder="1" applyAlignment="1">
      <alignment horizontal="right"/>
    </xf>
    <xf numFmtId="0" fontId="37" fillId="0" borderId="0" xfId="20" applyFont="1">
      <alignment/>
      <protection/>
    </xf>
    <xf numFmtId="4" fontId="19" fillId="0" borderId="0" xfId="20" applyNumberFormat="1" applyFont="1" applyBorder="1">
      <alignment/>
      <protection/>
    </xf>
    <xf numFmtId="3" fontId="21" fillId="0" borderId="3" xfId="33" applyNumberFormat="1" applyFont="1" applyBorder="1" applyAlignment="1">
      <alignment/>
    </xf>
    <xf numFmtId="0" fontId="20" fillId="0" borderId="29" xfId="20" applyFont="1" applyBorder="1">
      <alignment/>
      <protection/>
    </xf>
    <xf numFmtId="0" fontId="20" fillId="0" borderId="6" xfId="20" applyFont="1" applyBorder="1">
      <alignment/>
      <protection/>
    </xf>
    <xf numFmtId="3" fontId="20" fillId="0" borderId="29" xfId="20" applyNumberFormat="1" applyFont="1" applyBorder="1">
      <alignment/>
      <protection/>
    </xf>
    <xf numFmtId="0" fontId="20" fillId="0" borderId="10" xfId="20" applyFont="1" applyBorder="1">
      <alignment/>
      <protection/>
    </xf>
    <xf numFmtId="0" fontId="20" fillId="0" borderId="11" xfId="20" applyFont="1" applyBorder="1">
      <alignment/>
      <protection/>
    </xf>
    <xf numFmtId="0" fontId="20" fillId="0" borderId="12" xfId="20" applyFont="1" applyBorder="1">
      <alignment/>
      <protection/>
    </xf>
    <xf numFmtId="0" fontId="21" fillId="0" borderId="0" xfId="20" applyFont="1" applyAlignment="1">
      <alignment horizontal="left"/>
      <protection/>
    </xf>
    <xf numFmtId="0" fontId="20" fillId="3" borderId="0" xfId="20" applyFont="1" applyFill="1" applyBorder="1" applyAlignment="1">
      <alignment horizontal="left"/>
      <protection/>
    </xf>
    <xf numFmtId="3" fontId="20" fillId="3" borderId="8" xfId="33" applyNumberFormat="1" applyFont="1" applyFill="1" applyBorder="1" applyAlignment="1">
      <alignment/>
    </xf>
    <xf numFmtId="3" fontId="20" fillId="3" borderId="3" xfId="33" applyNumberFormat="1" applyFont="1" applyFill="1" applyBorder="1" applyAlignment="1">
      <alignment/>
    </xf>
    <xf numFmtId="0" fontId="20" fillId="3" borderId="0" xfId="20" applyFont="1" applyFill="1" applyBorder="1">
      <alignment/>
      <protection/>
    </xf>
    <xf numFmtId="9" fontId="36" fillId="0" borderId="12" xfId="20" applyNumberFormat="1" applyFont="1" applyBorder="1" applyAlignment="1">
      <alignment horizontal="right"/>
      <protection/>
    </xf>
    <xf numFmtId="0" fontId="21" fillId="0" borderId="26" xfId="20" applyFont="1" applyBorder="1" applyAlignment="1">
      <alignment horizontal="left"/>
      <protection/>
    </xf>
    <xf numFmtId="3" fontId="21" fillId="0" borderId="9" xfId="20" applyNumberFormat="1" applyFont="1" applyBorder="1">
      <alignment/>
      <protection/>
    </xf>
    <xf numFmtId="3" fontId="21" fillId="0" borderId="1" xfId="20" applyNumberFormat="1" applyFont="1" applyBorder="1">
      <alignment/>
      <protection/>
    </xf>
    <xf numFmtId="3" fontId="21" fillId="0" borderId="26" xfId="20" applyNumberFormat="1" applyFont="1" applyBorder="1">
      <alignment/>
      <protection/>
    </xf>
    <xf numFmtId="0" fontId="21" fillId="0" borderId="26" xfId="20" applyFont="1" applyBorder="1">
      <alignment/>
      <protection/>
    </xf>
    <xf numFmtId="0" fontId="20" fillId="0" borderId="9" xfId="20" applyFont="1" applyBorder="1">
      <alignment/>
      <protection/>
    </xf>
    <xf numFmtId="0" fontId="20" fillId="0" borderId="2" xfId="20" applyFont="1" applyBorder="1">
      <alignment/>
      <protection/>
    </xf>
    <xf numFmtId="3" fontId="21" fillId="2" borderId="1" xfId="20" applyNumberFormat="1" applyFont="1" applyFill="1" applyBorder="1">
      <alignment/>
      <protection/>
    </xf>
    <xf numFmtId="3" fontId="21" fillId="0" borderId="26" xfId="20" applyNumberFormat="1" applyFont="1" applyFill="1" applyBorder="1">
      <alignment/>
      <protection/>
    </xf>
    <xf numFmtId="9" fontId="21" fillId="0" borderId="1" xfId="20" applyNumberFormat="1" applyFont="1" applyBorder="1">
      <alignment/>
      <protection/>
    </xf>
    <xf numFmtId="0" fontId="19" fillId="0" borderId="6" xfId="20" applyFont="1" applyBorder="1">
      <alignment/>
      <protection/>
    </xf>
    <xf numFmtId="0" fontId="19" fillId="0" borderId="30" xfId="20" applyFont="1" applyBorder="1">
      <alignment/>
      <protection/>
    </xf>
    <xf numFmtId="0" fontId="38" fillId="0" borderId="0" xfId="20" applyFont="1" applyAlignment="1">
      <alignment horizontal="left"/>
      <protection/>
    </xf>
    <xf numFmtId="0" fontId="38" fillId="0" borderId="0" xfId="20" applyFont="1" applyBorder="1" applyAlignment="1">
      <alignment horizontal="right"/>
      <protection/>
    </xf>
    <xf numFmtId="0" fontId="28" fillId="0" borderId="0" xfId="20" applyFont="1" applyAlignment="1">
      <alignment horizontal="right"/>
      <protection/>
    </xf>
    <xf numFmtId="0" fontId="19" fillId="0" borderId="0" xfId="23">
      <alignment/>
      <protection/>
    </xf>
    <xf numFmtId="0" fontId="19" fillId="0" borderId="0" xfId="20" applyFont="1" applyAlignment="1" quotePrefix="1">
      <alignment horizontal="right"/>
      <protection/>
    </xf>
    <xf numFmtId="0" fontId="19" fillId="0" borderId="8" xfId="20" applyFont="1" applyBorder="1">
      <alignment/>
      <protection/>
    </xf>
    <xf numFmtId="0" fontId="37" fillId="0" borderId="4" xfId="20" applyFont="1" applyBorder="1">
      <alignment/>
      <protection/>
    </xf>
    <xf numFmtId="3" fontId="19" fillId="0" borderId="0" xfId="20" applyNumberFormat="1" applyFont="1" applyAlignment="1">
      <alignment horizontal="right"/>
      <protection/>
    </xf>
    <xf numFmtId="0" fontId="19" fillId="0" borderId="4" xfId="20" applyFont="1" applyBorder="1">
      <alignment/>
      <protection/>
    </xf>
    <xf numFmtId="0" fontId="37" fillId="0" borderId="0" xfId="20" applyFont="1" applyAlignment="1">
      <alignment horizontal="left"/>
      <protection/>
    </xf>
    <xf numFmtId="3" fontId="37" fillId="0" borderId="0" xfId="20" applyNumberFormat="1" applyFont="1">
      <alignment/>
      <protection/>
    </xf>
    <xf numFmtId="9" fontId="37" fillId="0" borderId="0" xfId="20" applyNumberFormat="1" applyFont="1">
      <alignment/>
      <protection/>
    </xf>
    <xf numFmtId="0" fontId="19" fillId="0" borderId="31" xfId="20" applyFont="1" applyBorder="1">
      <alignment/>
      <protection/>
    </xf>
    <xf numFmtId="4" fontId="19" fillId="0" borderId="32" xfId="20" applyNumberFormat="1" applyFont="1" applyBorder="1">
      <alignment/>
      <protection/>
    </xf>
    <xf numFmtId="3" fontId="37" fillId="0" borderId="0" xfId="20" applyNumberFormat="1" applyFont="1" applyAlignment="1">
      <alignment horizontal="right"/>
      <protection/>
    </xf>
    <xf numFmtId="3" fontId="28" fillId="0" borderId="0" xfId="20" applyNumberFormat="1" applyFont="1">
      <alignment/>
      <protection/>
    </xf>
    <xf numFmtId="9" fontId="28" fillId="0" borderId="0" xfId="20" applyNumberFormat="1" applyFont="1">
      <alignment/>
      <protection/>
    </xf>
    <xf numFmtId="3" fontId="28" fillId="0" borderId="0" xfId="20" applyNumberFormat="1" applyFont="1" applyAlignment="1">
      <alignment horizontal="right"/>
      <protection/>
    </xf>
    <xf numFmtId="164" fontId="19" fillId="0" borderId="0" xfId="20" applyNumberFormat="1" applyFont="1">
      <alignment/>
      <protection/>
    </xf>
  </cellXfs>
  <cellStyles count="23">
    <cellStyle name="Normal" xfId="0"/>
    <cellStyle name="Comma_Pro2000" xfId="15"/>
    <cellStyle name="Comma_Res apr - 05" xfId="16"/>
    <cellStyle name="Currency_BUdMÖTE.XLS Chart 9" xfId="17"/>
    <cellStyle name="Followed Hyperlink" xfId="18"/>
    <cellStyle name="Hyperlink" xfId="19"/>
    <cellStyle name="Normal_1995 Sammanfattning" xfId="20"/>
    <cellStyle name="Normal_arbetsbudget 2005" xfId="21"/>
    <cellStyle name="Normal_Delprojekt 1996- version 11" xfId="22"/>
    <cellStyle name="Normal_Fördelade overheadkostnaderbudget 2007" xfId="23"/>
    <cellStyle name="Normal_Intäkter 98-1 till styrelsen" xfId="24"/>
    <cellStyle name="Normal_kostnader" xfId="25"/>
    <cellStyle name="Normal_Pro2000" xfId="26"/>
    <cellStyle name="Normal_Res apr - 05" xfId="27"/>
    <cellStyle name="Normal_Version I" xfId="28"/>
    <cellStyle name="Percent" xfId="29"/>
    <cellStyle name="Comma" xfId="30"/>
    <cellStyle name="Tusental (0)_Avskrivningar 94" xfId="31"/>
    <cellStyle name="Comma [0]" xfId="32"/>
    <cellStyle name="Tusental_1995 Sammanfattning" xfId="33"/>
    <cellStyle name="Currency" xfId="34"/>
    <cellStyle name="Valuta (0)_Avskrivningar 94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1</xdr:col>
      <xdr:colOff>438150</xdr:colOff>
      <xdr:row>6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7675" y="228600"/>
          <a:ext cx="22193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Kostnader fördelade på program. Administrativa kostnader och lönekostnader är ej fördelade.
</a:t>
          </a:r>
        </a:p>
      </xdr:txBody>
    </xdr:sp>
    <xdr:clientData/>
  </xdr:twoCellAnchor>
  <xdr:twoCellAnchor>
    <xdr:from>
      <xdr:col>0</xdr:col>
      <xdr:colOff>1362075</xdr:colOff>
      <xdr:row>6</xdr:row>
      <xdr:rowOff>28575</xdr:rowOff>
    </xdr:from>
    <xdr:to>
      <xdr:col>1</xdr:col>
      <xdr:colOff>600075</xdr:colOff>
      <xdr:row>13</xdr:row>
      <xdr:rowOff>104775</xdr:rowOff>
    </xdr:to>
    <xdr:sp>
      <xdr:nvSpPr>
        <xdr:cNvPr id="2" name="Line 4"/>
        <xdr:cNvSpPr>
          <a:spLocks/>
        </xdr:cNvSpPr>
      </xdr:nvSpPr>
      <xdr:spPr>
        <a:xfrm>
          <a:off x="1362075" y="1000125"/>
          <a:ext cx="14668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57150</xdr:rowOff>
    </xdr:from>
    <xdr:to>
      <xdr:col>7</xdr:col>
      <xdr:colOff>0</xdr:colOff>
      <xdr:row>9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381000"/>
          <a:ext cx="18097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DL=direkta lönekostnader fördelade på program.
Adm=Administrativa kostnader fördelade på program. Innefattar lön till administrativ personal och kontorskostnader.</a:t>
          </a:r>
        </a:p>
      </xdr:txBody>
    </xdr: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238125</xdr:colOff>
      <xdr:row>13</xdr:row>
      <xdr:rowOff>95250</xdr:rowOff>
    </xdr:to>
    <xdr:sp>
      <xdr:nvSpPr>
        <xdr:cNvPr id="4" name="Line 6"/>
        <xdr:cNvSpPr>
          <a:spLocks/>
        </xdr:cNvSpPr>
      </xdr:nvSpPr>
      <xdr:spPr>
        <a:xfrm flipH="1">
          <a:off x="4619625" y="1504950"/>
          <a:ext cx="219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</xdr:row>
      <xdr:rowOff>152400</xdr:rowOff>
    </xdr:from>
    <xdr:to>
      <xdr:col>10</xdr:col>
      <xdr:colOff>438150</xdr:colOff>
      <xdr:row>5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638800" y="314325"/>
          <a:ext cx="1781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Direkta kostnader + direkta lönekostnader + administrativa kostnader fördelade på progam.</a:t>
          </a:r>
        </a:p>
      </xdr:txBody>
    </xdr:sp>
    <xdr:clientData/>
  </xdr:twoCellAnchor>
  <xdr:twoCellAnchor>
    <xdr:from>
      <xdr:col>8</xdr:col>
      <xdr:colOff>238125</xdr:colOff>
      <xdr:row>6</xdr:row>
      <xdr:rowOff>38100</xdr:rowOff>
    </xdr:from>
    <xdr:to>
      <xdr:col>9</xdr:col>
      <xdr:colOff>47625</xdr:colOff>
      <xdr:row>12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6191250" y="1009650"/>
          <a:ext cx="3429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6\Budgetuppf&#246;ljning\PRO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6\budget%202006\Budget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5\Budgetuppf&#246;ljning\PR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%202006\Budgetf&#246;r&#228;ndingar%20efter%20oktm&#246;tet%20och%20budgetm&#246;t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 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</sheetNames>
    <sheetDataSet>
      <sheetData sheetId="23">
        <row r="17">
          <cell r="F17">
            <v>895</v>
          </cell>
        </row>
        <row r="18">
          <cell r="F18">
            <v>221</v>
          </cell>
        </row>
        <row r="20">
          <cell r="F20">
            <v>85</v>
          </cell>
        </row>
        <row r="21">
          <cell r="F21">
            <v>273</v>
          </cell>
        </row>
        <row r="22">
          <cell r="F22">
            <v>30</v>
          </cell>
        </row>
        <row r="23">
          <cell r="F23">
            <v>283</v>
          </cell>
        </row>
        <row r="24">
          <cell r="F24">
            <v>125</v>
          </cell>
        </row>
        <row r="25">
          <cell r="F25">
            <v>562</v>
          </cell>
        </row>
        <row r="26">
          <cell r="F26">
            <v>1696</v>
          </cell>
        </row>
        <row r="27">
          <cell r="F27">
            <v>320</v>
          </cell>
        </row>
        <row r="28">
          <cell r="F28">
            <v>3</v>
          </cell>
        </row>
        <row r="29">
          <cell r="F29">
            <v>25</v>
          </cell>
        </row>
        <row r="30">
          <cell r="F30">
            <v>335</v>
          </cell>
        </row>
        <row r="35">
          <cell r="F35">
            <v>100</v>
          </cell>
        </row>
        <row r="36">
          <cell r="F36">
            <v>6947</v>
          </cell>
        </row>
        <row r="37">
          <cell r="F37">
            <v>-650</v>
          </cell>
        </row>
        <row r="38">
          <cell r="F38">
            <v>67</v>
          </cell>
        </row>
        <row r="39">
          <cell r="F39">
            <v>20</v>
          </cell>
        </row>
        <row r="40">
          <cell r="F40">
            <v>26</v>
          </cell>
        </row>
        <row r="41">
          <cell r="F41">
            <v>133</v>
          </cell>
        </row>
        <row r="42">
          <cell r="F42">
            <v>295</v>
          </cell>
        </row>
        <row r="44">
          <cell r="F44">
            <v>40</v>
          </cell>
        </row>
        <row r="45">
          <cell r="F45">
            <v>15</v>
          </cell>
        </row>
        <row r="46">
          <cell r="F46">
            <v>5</v>
          </cell>
        </row>
        <row r="50">
          <cell r="F50">
            <v>2526</v>
          </cell>
        </row>
        <row r="51">
          <cell r="F51">
            <v>14</v>
          </cell>
        </row>
        <row r="52">
          <cell r="F52">
            <v>390</v>
          </cell>
        </row>
        <row r="53">
          <cell r="F53">
            <v>85</v>
          </cell>
        </row>
        <row r="54">
          <cell r="F54">
            <v>12151</v>
          </cell>
        </row>
        <row r="55">
          <cell r="F55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ing bil 1"/>
      <sheetName val="Intäkter bil 2"/>
      <sheetName val="kostnader bil 3"/>
      <sheetName val="delprogram bil 4"/>
      <sheetName val="Kostn efter oktmötet bil 5"/>
      <sheetName val="Reserv bilaga 6"/>
      <sheetName val="fördkostn Bil 7"/>
      <sheetName val="Xtra budget till okt"/>
    </sheetNames>
    <sheetDataSet>
      <sheetData sheetId="3">
        <row r="17">
          <cell r="G17">
            <v>815</v>
          </cell>
        </row>
        <row r="23">
          <cell r="G23">
            <v>3</v>
          </cell>
        </row>
        <row r="30">
          <cell r="G30">
            <v>340</v>
          </cell>
        </row>
        <row r="39">
          <cell r="G39">
            <v>290</v>
          </cell>
        </row>
        <row r="53">
          <cell r="G53">
            <v>477</v>
          </cell>
        </row>
        <row r="63">
          <cell r="G63">
            <v>198</v>
          </cell>
        </row>
        <row r="71">
          <cell r="G71">
            <v>16</v>
          </cell>
        </row>
        <row r="77">
          <cell r="G77">
            <v>1647</v>
          </cell>
        </row>
        <row r="83">
          <cell r="G83">
            <v>200</v>
          </cell>
        </row>
        <row r="125">
          <cell r="C125">
            <v>1500</v>
          </cell>
        </row>
        <row r="134">
          <cell r="G134">
            <v>85</v>
          </cell>
        </row>
        <row r="141">
          <cell r="G141">
            <v>14</v>
          </cell>
        </row>
        <row r="160">
          <cell r="G160">
            <v>238</v>
          </cell>
        </row>
        <row r="172">
          <cell r="G172">
            <v>155</v>
          </cell>
        </row>
        <row r="194">
          <cell r="G194">
            <v>466</v>
          </cell>
        </row>
        <row r="202">
          <cell r="G202">
            <v>200</v>
          </cell>
        </row>
        <row r="206">
          <cell r="G206">
            <v>320</v>
          </cell>
        </row>
        <row r="218">
          <cell r="G218">
            <v>200</v>
          </cell>
        </row>
        <row r="224">
          <cell r="G224">
            <v>5</v>
          </cell>
        </row>
        <row r="230">
          <cell r="G230">
            <v>25</v>
          </cell>
        </row>
        <row r="242">
          <cell r="G242">
            <v>280</v>
          </cell>
        </row>
        <row r="248">
          <cell r="G248">
            <v>40</v>
          </cell>
        </row>
        <row r="254">
          <cell r="G254">
            <v>20</v>
          </cell>
        </row>
        <row r="261">
          <cell r="G261">
            <v>45</v>
          </cell>
        </row>
        <row r="276">
          <cell r="G276">
            <v>2146</v>
          </cell>
        </row>
        <row r="306">
          <cell r="G306">
            <v>7428</v>
          </cell>
        </row>
        <row r="311">
          <cell r="G311">
            <v>90</v>
          </cell>
        </row>
        <row r="318">
          <cell r="G318">
            <v>65</v>
          </cell>
        </row>
        <row r="323">
          <cell r="G323">
            <v>-700</v>
          </cell>
        </row>
        <row r="345">
          <cell r="G345">
            <v>2516</v>
          </cell>
        </row>
        <row r="350">
          <cell r="G350">
            <v>485</v>
          </cell>
        </row>
        <row r="357">
          <cell r="G357">
            <v>16</v>
          </cell>
        </row>
        <row r="363">
          <cell r="G363">
            <v>390</v>
          </cell>
        </row>
        <row r="370">
          <cell r="G370">
            <v>75</v>
          </cell>
        </row>
        <row r="389">
          <cell r="G389">
            <v>11787</v>
          </cell>
        </row>
        <row r="397">
          <cell r="G397">
            <v>13850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09spcs"/>
      <sheetName val="september"/>
      <sheetName val="10spcs"/>
      <sheetName val="oktober"/>
      <sheetName val="11spcs"/>
      <sheetName val="november"/>
      <sheetName val="12spcs"/>
      <sheetName val="12spcsny"/>
      <sheetName val="december"/>
      <sheetName val="decemberny"/>
      <sheetName val="12spcsnyny"/>
      <sheetName val="decembernyny"/>
      <sheetName val="Sammanfattning 2005"/>
    </sheetNames>
    <sheetDataSet>
      <sheetData sheetId="30">
        <row r="17">
          <cell r="D17">
            <v>602</v>
          </cell>
        </row>
        <row r="18">
          <cell r="D18">
            <v>26</v>
          </cell>
        </row>
        <row r="19">
          <cell r="D19">
            <v>442</v>
          </cell>
        </row>
        <row r="20">
          <cell r="D20">
            <v>82</v>
          </cell>
        </row>
        <row r="21">
          <cell r="D21">
            <v>258</v>
          </cell>
        </row>
        <row r="22">
          <cell r="D22">
            <v>34</v>
          </cell>
        </row>
        <row r="23">
          <cell r="D23">
            <v>627</v>
          </cell>
        </row>
        <row r="24">
          <cell r="D24">
            <v>93</v>
          </cell>
        </row>
        <row r="25">
          <cell r="D25">
            <v>139</v>
          </cell>
        </row>
        <row r="26">
          <cell r="D26">
            <v>2630</v>
          </cell>
        </row>
        <row r="27">
          <cell r="D27">
            <v>3</v>
          </cell>
        </row>
        <row r="28">
          <cell r="D28">
            <v>0</v>
          </cell>
        </row>
        <row r="29">
          <cell r="D29">
            <v>55</v>
          </cell>
        </row>
        <row r="30">
          <cell r="D30">
            <v>268</v>
          </cell>
        </row>
        <row r="31">
          <cell r="D31">
            <v>163</v>
          </cell>
        </row>
        <row r="32">
          <cell r="D32">
            <v>7</v>
          </cell>
        </row>
        <row r="33">
          <cell r="D33">
            <v>1313</v>
          </cell>
        </row>
        <row r="34">
          <cell r="D34">
            <v>288</v>
          </cell>
        </row>
        <row r="35">
          <cell r="D35">
            <v>4</v>
          </cell>
        </row>
        <row r="36">
          <cell r="D36">
            <v>4292</v>
          </cell>
        </row>
        <row r="37">
          <cell r="D37">
            <v>-518</v>
          </cell>
        </row>
        <row r="38">
          <cell r="D38">
            <v>26</v>
          </cell>
        </row>
        <row r="39">
          <cell r="D39">
            <v>1</v>
          </cell>
        </row>
        <row r="40">
          <cell r="D40">
            <v>38</v>
          </cell>
        </row>
        <row r="41">
          <cell r="D41">
            <v>123</v>
          </cell>
        </row>
        <row r="42">
          <cell r="D42">
            <v>276</v>
          </cell>
        </row>
        <row r="43">
          <cell r="D43">
            <v>292</v>
          </cell>
        </row>
        <row r="44">
          <cell r="D44">
            <v>37</v>
          </cell>
        </row>
        <row r="45">
          <cell r="D45">
            <v>11</v>
          </cell>
        </row>
        <row r="46">
          <cell r="D46">
            <v>5</v>
          </cell>
        </row>
        <row r="47">
          <cell r="D47">
            <v>767</v>
          </cell>
        </row>
        <row r="50">
          <cell r="D50">
            <v>2615</v>
          </cell>
        </row>
        <row r="51">
          <cell r="D51">
            <v>111</v>
          </cell>
        </row>
        <row r="52">
          <cell r="D52">
            <v>342</v>
          </cell>
        </row>
        <row r="53">
          <cell r="D53">
            <v>110</v>
          </cell>
        </row>
        <row r="54">
          <cell r="D54">
            <v>10235</v>
          </cell>
        </row>
        <row r="55">
          <cell r="D55">
            <v>455</v>
          </cell>
        </row>
        <row r="58">
          <cell r="D58">
            <v>13359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."/>
      <sheetName val="Budget 2003"/>
      <sheetName val="verksamplan"/>
      <sheetName val="verksamplan(arb)"/>
      <sheetName val="verksamplan lö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33.7109375" style="3" bestFit="1" customWidth="1"/>
    <col min="2" max="2" width="11.57421875" style="3" customWidth="1"/>
    <col min="3" max="3" width="10.28125" style="3" customWidth="1"/>
    <col min="4" max="4" width="10.00390625" style="3" customWidth="1"/>
    <col min="5" max="5" width="9.140625" style="3" customWidth="1"/>
    <col min="6" max="6" width="8.00390625" style="3" customWidth="1"/>
    <col min="7" max="7" width="10.57421875" style="2" bestFit="1" customWidth="1"/>
    <col min="8" max="16384" width="8.00390625" style="3" customWidth="1"/>
  </cols>
  <sheetData>
    <row r="1" spans="1:6" ht="12">
      <c r="A1" s="1"/>
      <c r="B1" s="1"/>
      <c r="C1" s="1"/>
      <c r="D1" s="1"/>
      <c r="E1" s="1"/>
      <c r="F1" s="1"/>
    </row>
    <row r="2" spans="1:6" ht="17.25">
      <c r="A2" s="4" t="s">
        <v>0</v>
      </c>
      <c r="B2" s="4"/>
      <c r="C2" s="4"/>
      <c r="D2" s="4"/>
      <c r="E2" s="243" t="s">
        <v>1</v>
      </c>
      <c r="F2" s="1"/>
    </row>
    <row r="3" spans="1:6" ht="12">
      <c r="A3" s="1"/>
      <c r="B3" s="1"/>
      <c r="C3" s="1"/>
      <c r="D3" s="1"/>
      <c r="E3" s="1"/>
      <c r="F3" s="1"/>
    </row>
    <row r="4" spans="1:6" ht="12">
      <c r="A4" s="1"/>
      <c r="B4" s="1"/>
      <c r="C4" s="1"/>
      <c r="D4" s="1"/>
      <c r="F4" s="1"/>
    </row>
    <row r="5" spans="1:6" ht="27.75">
      <c r="A5" s="5" t="s">
        <v>2</v>
      </c>
      <c r="B5" s="6" t="s">
        <v>3</v>
      </c>
      <c r="C5" s="7" t="s">
        <v>4</v>
      </c>
      <c r="D5" s="8" t="s">
        <v>5</v>
      </c>
      <c r="E5" s="7" t="s">
        <v>6</v>
      </c>
      <c r="F5" s="1"/>
    </row>
    <row r="6" spans="1:6" ht="12">
      <c r="A6" s="9"/>
      <c r="B6" s="10"/>
      <c r="C6" s="11"/>
      <c r="D6" s="11"/>
      <c r="E6" s="12"/>
      <c r="F6" s="1"/>
    </row>
    <row r="7" spans="1:6" ht="12">
      <c r="A7" s="13" t="s">
        <v>7</v>
      </c>
      <c r="B7" s="14"/>
      <c r="C7" s="15"/>
      <c r="D7" s="15"/>
      <c r="E7" s="12"/>
      <c r="F7" s="1"/>
    </row>
    <row r="8" spans="1:6" ht="12">
      <c r="A8" s="9" t="s">
        <v>8</v>
      </c>
      <c r="B8" s="16">
        <f>'Bilaga 2 intäkter'!D11-B9</f>
        <v>15770</v>
      </c>
      <c r="C8" s="17">
        <v>14000</v>
      </c>
      <c r="D8" s="17">
        <v>14490</v>
      </c>
      <c r="E8" s="17">
        <v>12060</v>
      </c>
      <c r="F8" s="18"/>
    </row>
    <row r="9" spans="1:6" ht="12">
      <c r="A9" s="9" t="s">
        <v>9</v>
      </c>
      <c r="B9" s="16">
        <f>'Bilaga 2 intäkter'!D10</f>
        <v>320</v>
      </c>
      <c r="C9" s="17">
        <v>300</v>
      </c>
      <c r="D9" s="17">
        <v>320</v>
      </c>
      <c r="E9" s="17">
        <v>330</v>
      </c>
      <c r="F9" s="1"/>
    </row>
    <row r="10" spans="1:6" ht="12">
      <c r="A10" s="9" t="s">
        <v>10</v>
      </c>
      <c r="B10" s="16">
        <f>'Bilaga 2 intäkter'!D18</f>
        <v>885</v>
      </c>
      <c r="C10" s="17">
        <v>145</v>
      </c>
      <c r="D10" s="17">
        <v>250</v>
      </c>
      <c r="E10" s="17">
        <v>320</v>
      </c>
      <c r="F10" s="1"/>
    </row>
    <row r="11" spans="1:6" ht="12">
      <c r="A11" s="9" t="s">
        <v>11</v>
      </c>
      <c r="B11" s="16">
        <f>'Bilaga 2 intäkter'!D23</f>
        <v>510</v>
      </c>
      <c r="C11" s="17">
        <v>430</v>
      </c>
      <c r="D11" s="17">
        <v>510</v>
      </c>
      <c r="E11" s="17">
        <v>450</v>
      </c>
      <c r="F11" s="1"/>
    </row>
    <row r="12" spans="1:6" ht="12">
      <c r="A12" s="9" t="s">
        <v>12</v>
      </c>
      <c r="B12" s="16">
        <f>'Bilaga 2 intäkter'!D40</f>
        <v>34374.93</v>
      </c>
      <c r="C12" s="17">
        <v>32640</v>
      </c>
      <c r="D12" s="17">
        <v>29185</v>
      </c>
      <c r="E12" s="17">
        <v>24649.56</v>
      </c>
      <c r="F12" s="18"/>
    </row>
    <row r="13" spans="1:10" ht="12">
      <c r="A13" s="9" t="s">
        <v>13</v>
      </c>
      <c r="B13" s="16">
        <f>'Bilaga 2 intäkter'!D45</f>
        <v>230</v>
      </c>
      <c r="C13" s="17">
        <v>220</v>
      </c>
      <c r="D13" s="17">
        <v>270</v>
      </c>
      <c r="E13" s="17">
        <v>270</v>
      </c>
      <c r="F13" s="1"/>
      <c r="I13" s="242"/>
      <c r="J13" s="242"/>
    </row>
    <row r="14" spans="1:10" ht="12">
      <c r="A14" s="9"/>
      <c r="B14" s="10"/>
      <c r="C14" s="17"/>
      <c r="D14" s="11"/>
      <c r="E14" s="11"/>
      <c r="F14" s="1"/>
      <c r="I14" s="242"/>
      <c r="J14" s="242"/>
    </row>
    <row r="15" spans="1:6" ht="12">
      <c r="A15" s="19" t="s">
        <v>14</v>
      </c>
      <c r="B15" s="20">
        <f>SUM(B8:B14)</f>
        <v>52089.93</v>
      </c>
      <c r="C15" s="21">
        <f>SUM(C8:C14)</f>
        <v>47735</v>
      </c>
      <c r="D15" s="22">
        <f>SUM(D8:D14)</f>
        <v>45025</v>
      </c>
      <c r="E15" s="22">
        <f>SUM(E8:E14)</f>
        <v>38079.56</v>
      </c>
      <c r="F15" s="18"/>
    </row>
    <row r="16" spans="1:6" ht="12">
      <c r="A16" s="13"/>
      <c r="B16" s="14"/>
      <c r="C16" s="25"/>
      <c r="D16" s="15"/>
      <c r="E16" s="23"/>
      <c r="F16" s="1"/>
    </row>
    <row r="17" spans="1:6" ht="12">
      <c r="A17" s="13" t="s">
        <v>15</v>
      </c>
      <c r="B17" s="14"/>
      <c r="C17" s="25"/>
      <c r="D17" s="15"/>
      <c r="E17" s="11"/>
      <c r="F17" s="1"/>
    </row>
    <row r="18" spans="1:6" ht="12">
      <c r="A18" s="9" t="s">
        <v>16</v>
      </c>
      <c r="B18" s="16">
        <f>'delprogram bil 4'!G458</f>
        <v>17433</v>
      </c>
      <c r="C18" s="17">
        <v>16810</v>
      </c>
      <c r="D18" s="17">
        <v>16608</v>
      </c>
      <c r="E18" s="17">
        <v>11862</v>
      </c>
      <c r="F18" s="1"/>
    </row>
    <row r="19" spans="1:6" ht="12">
      <c r="A19" s="9" t="s">
        <v>17</v>
      </c>
      <c r="B19" s="16">
        <f>'delprogram bil 4'!G459</f>
        <v>4040</v>
      </c>
      <c r="C19" s="17">
        <v>3515</v>
      </c>
      <c r="D19" s="17">
        <v>3482</v>
      </c>
      <c r="E19" s="17">
        <v>3849</v>
      </c>
      <c r="F19" s="1"/>
    </row>
    <row r="20" spans="1:6" ht="12">
      <c r="A20" s="9" t="s">
        <v>18</v>
      </c>
      <c r="B20" s="16">
        <f>'delprogram bil 4'!G460</f>
        <v>14784</v>
      </c>
      <c r="C20" s="17">
        <v>12151</v>
      </c>
      <c r="D20" s="17">
        <v>11787</v>
      </c>
      <c r="E20" s="17">
        <v>10007</v>
      </c>
      <c r="F20" s="1"/>
    </row>
    <row r="21" spans="1:6" ht="12">
      <c r="A21" s="13" t="s">
        <v>19</v>
      </c>
      <c r="B21" s="24">
        <f>SUM(B18:B20)</f>
        <v>36257</v>
      </c>
      <c r="C21" s="25">
        <f>SUM(C18:C20)</f>
        <v>32476</v>
      </c>
      <c r="D21" s="23">
        <f>SUM(D18:D20)</f>
        <v>31877</v>
      </c>
      <c r="E21" s="23">
        <f>SUM(E18:E20)</f>
        <v>25718</v>
      </c>
      <c r="F21" s="1"/>
    </row>
    <row r="22" spans="1:6" ht="12">
      <c r="A22" s="9" t="s">
        <v>20</v>
      </c>
      <c r="B22" s="16">
        <f>'delprogram bil 4'!G462</f>
        <v>14903</v>
      </c>
      <c r="C22" s="17">
        <v>14200</v>
      </c>
      <c r="D22" s="17">
        <v>13850</v>
      </c>
      <c r="E22" s="26">
        <v>13122</v>
      </c>
      <c r="F22" s="1"/>
    </row>
    <row r="23" spans="1:6" ht="12">
      <c r="A23" s="9"/>
      <c r="B23" s="10"/>
      <c r="C23" s="17"/>
      <c r="D23" s="11"/>
      <c r="E23" s="26"/>
      <c r="F23" s="1"/>
    </row>
    <row r="24" spans="1:8" ht="12">
      <c r="A24" s="19" t="s">
        <v>21</v>
      </c>
      <c r="B24" s="20">
        <f>B21+B22</f>
        <v>51160</v>
      </c>
      <c r="C24" s="21">
        <f>C21+C22</f>
        <v>46676</v>
      </c>
      <c r="D24" s="21">
        <f>D21+D22</f>
        <v>45727</v>
      </c>
      <c r="E24" s="21">
        <f>+E21+E22</f>
        <v>38840</v>
      </c>
      <c r="F24" s="18"/>
      <c r="G24" s="27"/>
      <c r="H24" s="28"/>
    </row>
    <row r="25" spans="1:6" ht="12">
      <c r="A25" s="29"/>
      <c r="B25" s="29"/>
      <c r="C25" s="248"/>
      <c r="D25" s="30"/>
      <c r="E25" s="31"/>
      <c r="F25" s="1"/>
    </row>
    <row r="26" spans="1:6" ht="12">
      <c r="A26" s="19" t="s">
        <v>22</v>
      </c>
      <c r="B26" s="20">
        <f>B15-B24</f>
        <v>929.9300000000003</v>
      </c>
      <c r="C26" s="21">
        <f>C15-C24</f>
        <v>1059</v>
      </c>
      <c r="D26" s="21">
        <f>+D15-D24</f>
        <v>-702</v>
      </c>
      <c r="E26" s="21">
        <f>+E15-E24</f>
        <v>-760.4400000000023</v>
      </c>
      <c r="F26" s="1"/>
    </row>
    <row r="27" spans="1:6" ht="12">
      <c r="A27" s="32" t="s">
        <v>23</v>
      </c>
      <c r="B27" s="33">
        <v>3350</v>
      </c>
      <c r="C27" s="34">
        <v>207</v>
      </c>
      <c r="D27" s="34">
        <v>207</v>
      </c>
      <c r="E27" s="35">
        <v>760</v>
      </c>
      <c r="F27" s="1"/>
    </row>
    <row r="28" spans="1:6" ht="12">
      <c r="A28" s="19" t="s">
        <v>24</v>
      </c>
      <c r="B28" s="36">
        <f>SUM(B26:B27)</f>
        <v>4279.93</v>
      </c>
      <c r="C28" s="37">
        <f>SUM(C26:C27)</f>
        <v>1266</v>
      </c>
      <c r="D28" s="37">
        <f>SUM(D26:D27)</f>
        <v>-495</v>
      </c>
      <c r="E28" s="37">
        <f>SUM(E26:E27)</f>
        <v>-0.4400000000023283</v>
      </c>
      <c r="F28" s="1"/>
    </row>
    <row r="29" spans="1:6" ht="12">
      <c r="A29" s="1"/>
      <c r="B29" s="1"/>
      <c r="C29" s="1"/>
      <c r="D29" s="1"/>
      <c r="E29" s="1"/>
      <c r="F29" s="1"/>
    </row>
    <row r="30" spans="1:6" ht="12">
      <c r="A30" s="38"/>
      <c r="B30" s="38"/>
      <c r="C30" s="38"/>
      <c r="D30" s="38"/>
      <c r="E30" s="1"/>
      <c r="F30" s="1"/>
    </row>
    <row r="31" spans="1:10" ht="17.25">
      <c r="A31" s="38"/>
      <c r="B31" s="38"/>
      <c r="C31" s="38"/>
      <c r="D31" s="38"/>
      <c r="E31" s="1"/>
      <c r="F31" s="4"/>
      <c r="G31" s="4"/>
      <c r="H31" s="4"/>
      <c r="I31" s="4"/>
      <c r="J31" s="243"/>
    </row>
    <row r="32" spans="6:10" ht="9.75" customHeight="1">
      <c r="F32" s="1"/>
      <c r="G32" s="1"/>
      <c r="H32" s="1"/>
      <c r="I32" s="1"/>
      <c r="J32" s="1"/>
    </row>
    <row r="33" spans="6:9" ht="12" hidden="1">
      <c r="F33" s="1"/>
      <c r="G33" s="1"/>
      <c r="H33" s="1"/>
      <c r="I33" s="1"/>
    </row>
    <row r="34" spans="6:10" ht="27.75" hidden="1">
      <c r="F34" s="5"/>
      <c r="G34" s="6"/>
      <c r="H34" s="7"/>
      <c r="I34" s="8"/>
      <c r="J34" s="7"/>
    </row>
    <row r="35" spans="6:10" ht="12" hidden="1">
      <c r="F35" s="9"/>
      <c r="G35" s="10"/>
      <c r="H35" s="11"/>
      <c r="I35" s="11"/>
      <c r="J35" s="12"/>
    </row>
    <row r="36" spans="6:10" ht="12" hidden="1">
      <c r="F36" s="13"/>
      <c r="G36" s="14"/>
      <c r="H36" s="15"/>
      <c r="I36" s="15"/>
      <c r="J36" s="12"/>
    </row>
    <row r="37" spans="6:10" ht="12" hidden="1">
      <c r="F37" s="9"/>
      <c r="G37" s="16"/>
      <c r="H37" s="17"/>
      <c r="I37" s="17"/>
      <c r="J37" s="17"/>
    </row>
    <row r="38" spans="6:10" ht="12" hidden="1">
      <c r="F38" s="9"/>
      <c r="G38" s="16"/>
      <c r="H38" s="17"/>
      <c r="I38" s="17"/>
      <c r="J38" s="17"/>
    </row>
    <row r="39" spans="6:10" ht="12" hidden="1">
      <c r="F39" s="9"/>
      <c r="G39" s="16"/>
      <c r="H39" s="17"/>
      <c r="I39" s="17"/>
      <c r="J39" s="17"/>
    </row>
    <row r="40" spans="6:10" ht="12" hidden="1">
      <c r="F40" s="9"/>
      <c r="G40" s="16"/>
      <c r="H40" s="17"/>
      <c r="I40" s="17"/>
      <c r="J40" s="17"/>
    </row>
    <row r="41" spans="6:10" ht="12" hidden="1">
      <c r="F41" s="9"/>
      <c r="G41" s="16"/>
      <c r="H41" s="17"/>
      <c r="I41" s="17"/>
      <c r="J41" s="17"/>
    </row>
    <row r="42" spans="6:10" ht="12" hidden="1">
      <c r="F42" s="9"/>
      <c r="G42" s="16"/>
      <c r="H42" s="17"/>
      <c r="I42" s="17"/>
      <c r="J42" s="17"/>
    </row>
    <row r="43" spans="6:10" ht="12" hidden="1">
      <c r="F43" s="9"/>
      <c r="G43" s="10"/>
      <c r="H43" s="17"/>
      <c r="I43" s="11"/>
      <c r="J43" s="11"/>
    </row>
    <row r="44" spans="6:10" ht="12" hidden="1">
      <c r="F44" s="19"/>
      <c r="G44" s="20"/>
      <c r="H44" s="21"/>
      <c r="I44" s="22"/>
      <c r="J44" s="22"/>
    </row>
    <row r="45" spans="6:10" ht="12" hidden="1">
      <c r="F45" s="13"/>
      <c r="G45" s="14"/>
      <c r="H45" s="25"/>
      <c r="I45" s="15"/>
      <c r="J45" s="23"/>
    </row>
    <row r="46" spans="6:10" ht="12" hidden="1">
      <c r="F46" s="13"/>
      <c r="G46" s="14"/>
      <c r="H46" s="25"/>
      <c r="I46" s="15"/>
      <c r="J46" s="11"/>
    </row>
    <row r="47" spans="6:10" ht="12" hidden="1">
      <c r="F47" s="9"/>
      <c r="G47" s="16"/>
      <c r="H47" s="17"/>
      <c r="I47" s="17"/>
      <c r="J47" s="17"/>
    </row>
    <row r="48" spans="6:10" ht="12" hidden="1">
      <c r="F48" s="9"/>
      <c r="G48" s="16"/>
      <c r="H48" s="17"/>
      <c r="I48" s="17"/>
      <c r="J48" s="17"/>
    </row>
    <row r="49" spans="6:10" ht="12" hidden="1">
      <c r="F49" s="9"/>
      <c r="G49" s="16"/>
      <c r="H49" s="17"/>
      <c r="I49" s="17"/>
      <c r="J49" s="17"/>
    </row>
    <row r="50" spans="6:10" ht="12" hidden="1">
      <c r="F50" s="13"/>
      <c r="G50" s="24"/>
      <c r="H50" s="25"/>
      <c r="I50" s="23"/>
      <c r="J50" s="23"/>
    </row>
    <row r="51" spans="6:10" ht="12" hidden="1">
      <c r="F51" s="9"/>
      <c r="G51" s="16"/>
      <c r="H51" s="17"/>
      <c r="I51" s="17"/>
      <c r="J51" s="26"/>
    </row>
    <row r="52" spans="6:10" ht="12" hidden="1">
      <c r="F52" s="9"/>
      <c r="G52" s="10"/>
      <c r="H52" s="17"/>
      <c r="I52" s="11"/>
      <c r="J52" s="26"/>
    </row>
    <row r="53" spans="6:10" ht="12" hidden="1">
      <c r="F53" s="19"/>
      <c r="G53" s="20"/>
      <c r="H53" s="21"/>
      <c r="I53" s="21"/>
      <c r="J53" s="21"/>
    </row>
    <row r="54" spans="6:10" ht="12" hidden="1">
      <c r="F54" s="29"/>
      <c r="G54" s="29"/>
      <c r="H54" s="248"/>
      <c r="I54" s="30"/>
      <c r="J54" s="31"/>
    </row>
    <row r="55" spans="6:10" ht="12" hidden="1">
      <c r="F55" s="19"/>
      <c r="G55" s="20"/>
      <c r="H55" s="21"/>
      <c r="I55" s="21"/>
      <c r="J55" s="21"/>
    </row>
    <row r="56" spans="6:10" ht="12" hidden="1">
      <c r="F56" s="32"/>
      <c r="G56" s="33"/>
      <c r="H56" s="34"/>
      <c r="I56" s="34"/>
      <c r="J56" s="35"/>
    </row>
    <row r="57" spans="6:10" ht="12" hidden="1">
      <c r="F57" s="19"/>
      <c r="G57" s="36"/>
      <c r="H57" s="37"/>
      <c r="I57" s="37"/>
      <c r="J57" s="37"/>
    </row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3">
      <selection activeCell="L48" sqref="L48"/>
    </sheetView>
  </sheetViews>
  <sheetFormatPr defaultColWidth="9.140625" defaultRowHeight="12.75"/>
  <cols>
    <col min="1" max="1" width="25.28125" style="39" customWidth="1"/>
    <col min="2" max="3" width="10.28125" style="39" hidden="1" customWidth="1"/>
    <col min="4" max="4" width="12.8515625" style="113" customWidth="1"/>
    <col min="5" max="5" width="11.140625" style="113" customWidth="1"/>
    <col min="6" max="6" width="8.57421875" style="113" customWidth="1"/>
    <col min="7" max="7" width="11.28125" style="114" hidden="1" customWidth="1"/>
    <col min="8" max="8" width="9.421875" style="97" customWidth="1"/>
    <col min="9" max="9" width="10.8515625" style="41" hidden="1" customWidth="1"/>
    <col min="10" max="10" width="9.28125" style="39" hidden="1" customWidth="1"/>
    <col min="11" max="11" width="12.7109375" style="42" hidden="1" customWidth="1"/>
    <col min="12" max="12" width="12.57421875" style="43" customWidth="1"/>
    <col min="13" max="13" width="9.7109375" style="43" customWidth="1"/>
    <col min="14" max="16384" width="10.7109375" style="39" customWidth="1"/>
  </cols>
  <sheetData>
    <row r="1" ht="21" customHeight="1"/>
    <row r="2" spans="1:9" ht="26.25" customHeight="1">
      <c r="A2" s="44"/>
      <c r="B2" s="44"/>
      <c r="C2" s="44"/>
      <c r="D2" s="115"/>
      <c r="E2" s="115"/>
      <c r="I2" s="45"/>
    </row>
    <row r="3" spans="1:8" ht="20.25" customHeight="1">
      <c r="A3" s="46" t="s">
        <v>122</v>
      </c>
      <c r="B3" s="46"/>
      <c r="C3" s="46"/>
      <c r="D3" s="116"/>
      <c r="E3" s="116"/>
      <c r="F3" s="117"/>
      <c r="H3" s="244" t="s">
        <v>125</v>
      </c>
    </row>
    <row r="4" spans="1:9" ht="15" customHeight="1">
      <c r="A4" s="47"/>
      <c r="B4" s="404" t="s">
        <v>25</v>
      </c>
      <c r="C4" s="404"/>
      <c r="D4" s="118"/>
      <c r="E4" s="405"/>
      <c r="F4" s="405"/>
      <c r="G4" s="405"/>
      <c r="H4" s="406"/>
      <c r="I4" s="406"/>
    </row>
    <row r="5" spans="1:15" ht="22.5">
      <c r="A5" s="133" t="s">
        <v>26</v>
      </c>
      <c r="B5" s="48" t="s">
        <v>27</v>
      </c>
      <c r="C5" s="49" t="s">
        <v>27</v>
      </c>
      <c r="D5" s="134" t="s">
        <v>3</v>
      </c>
      <c r="E5" s="135" t="s">
        <v>4</v>
      </c>
      <c r="F5" s="247" t="s">
        <v>5</v>
      </c>
      <c r="G5" s="136" t="s">
        <v>28</v>
      </c>
      <c r="H5" s="137" t="s">
        <v>62</v>
      </c>
      <c r="I5" s="39"/>
      <c r="J5" s="42"/>
      <c r="K5" s="50" t="s">
        <v>29</v>
      </c>
      <c r="M5" s="39"/>
      <c r="O5" s="51"/>
    </row>
    <row r="6" spans="1:15" ht="12.75">
      <c r="A6" s="53" t="s">
        <v>30</v>
      </c>
      <c r="B6" s="53"/>
      <c r="C6" s="54"/>
      <c r="D6" s="119"/>
      <c r="E6" s="54"/>
      <c r="F6" s="58"/>
      <c r="G6" s="132"/>
      <c r="H6" s="139"/>
      <c r="I6" s="39"/>
      <c r="J6" s="42"/>
      <c r="K6" s="55"/>
      <c r="L6" s="56"/>
      <c r="M6" s="39"/>
      <c r="O6" s="51"/>
    </row>
    <row r="7" spans="1:15" ht="12.75">
      <c r="A7" s="253" t="s">
        <v>31</v>
      </c>
      <c r="B7" s="57"/>
      <c r="C7" s="58">
        <v>3650</v>
      </c>
      <c r="D7" s="120">
        <v>2960</v>
      </c>
      <c r="E7" s="125">
        <v>4360</v>
      </c>
      <c r="F7" s="58">
        <v>3640</v>
      </c>
      <c r="G7" s="126" t="e">
        <f>#REF!/F7</f>
        <v>#REF!</v>
      </c>
      <c r="H7" s="140">
        <v>3982</v>
      </c>
      <c r="I7" s="40" t="e">
        <f>#REF!-#REF!</f>
        <v>#REF!</v>
      </c>
      <c r="J7" s="42" t="e">
        <f>#REF!/#REF!</f>
        <v>#REF!</v>
      </c>
      <c r="K7" s="59" t="e">
        <f>#REF!/#REF!</f>
        <v>#REF!</v>
      </c>
      <c r="M7" s="39"/>
      <c r="O7" s="51"/>
    </row>
    <row r="8" spans="1:15" ht="12.75">
      <c r="A8" s="253" t="s">
        <v>32</v>
      </c>
      <c r="B8" s="57"/>
      <c r="C8" s="58">
        <v>800</v>
      </c>
      <c r="D8" s="120">
        <v>170</v>
      </c>
      <c r="E8" s="125">
        <v>180</v>
      </c>
      <c r="F8" s="58">
        <v>800</v>
      </c>
      <c r="G8" s="126" t="e">
        <f>#REF!/F8</f>
        <v>#REF!</v>
      </c>
      <c r="H8" s="140">
        <v>1239</v>
      </c>
      <c r="I8" s="40" t="e">
        <f>#REF!-#REF!</f>
        <v>#REF!</v>
      </c>
      <c r="J8" s="42" t="e">
        <f>#REF!/#REF!</f>
        <v>#REF!</v>
      </c>
      <c r="K8" s="59" t="e">
        <f>#REF!/#REF!</f>
        <v>#REF!</v>
      </c>
      <c r="M8" s="39"/>
      <c r="O8" s="51"/>
    </row>
    <row r="9" spans="1:15" ht="12.75">
      <c r="A9" s="253" t="s">
        <v>33</v>
      </c>
      <c r="B9" s="57"/>
      <c r="C9" s="58">
        <v>9124</v>
      </c>
      <c r="D9" s="120">
        <v>12640</v>
      </c>
      <c r="E9" s="125">
        <v>9462</v>
      </c>
      <c r="F9" s="58">
        <v>10050</v>
      </c>
      <c r="G9" s="126" t="e">
        <f>#REF!/F9</f>
        <v>#REF!</v>
      </c>
      <c r="H9" s="140">
        <v>7047</v>
      </c>
      <c r="I9" s="40" t="e">
        <f>#REF!-#REF!</f>
        <v>#REF!</v>
      </c>
      <c r="J9" s="42" t="e">
        <f>#REF!/#REF!</f>
        <v>#REF!</v>
      </c>
      <c r="K9" s="59" t="e">
        <f>#REF!/#REF!</f>
        <v>#REF!</v>
      </c>
      <c r="M9" s="39"/>
      <c r="O9" s="51"/>
    </row>
    <row r="10" spans="1:15" ht="12.75">
      <c r="A10" s="253" t="s">
        <v>9</v>
      </c>
      <c r="B10" s="61"/>
      <c r="C10" s="62">
        <v>330</v>
      </c>
      <c r="D10" s="121">
        <v>320</v>
      </c>
      <c r="E10" s="127">
        <v>300</v>
      </c>
      <c r="F10" s="62">
        <v>320</v>
      </c>
      <c r="G10" s="128" t="e">
        <f>#REF!/F10</f>
        <v>#REF!</v>
      </c>
      <c r="H10" s="141">
        <v>212</v>
      </c>
      <c r="I10" s="40" t="e">
        <f>#REF!-#REF!</f>
        <v>#REF!</v>
      </c>
      <c r="J10" s="42" t="e">
        <f>#REF!/#REF!</f>
        <v>#REF!</v>
      </c>
      <c r="K10" s="63" t="e">
        <f>#REF!/#REF!</f>
        <v>#REF!</v>
      </c>
      <c r="M10" s="39"/>
      <c r="O10" s="51"/>
    </row>
    <row r="11" spans="1:15" ht="12.75">
      <c r="A11" s="254" t="s">
        <v>34</v>
      </c>
      <c r="B11" s="64">
        <f>SUM(B7:B10)</f>
        <v>0</v>
      </c>
      <c r="C11" s="65">
        <f>SUM(C7:C10)</f>
        <v>13904</v>
      </c>
      <c r="D11" s="64">
        <f>SUM(D7:D10)</f>
        <v>16090</v>
      </c>
      <c r="E11" s="65">
        <f>SUM(E7:E10)</f>
        <v>14302</v>
      </c>
      <c r="F11" s="65">
        <v>14810</v>
      </c>
      <c r="G11" s="126" t="e">
        <f>#REF!/F11</f>
        <v>#REF!</v>
      </c>
      <c r="H11" s="142">
        <v>12480</v>
      </c>
      <c r="I11" s="40" t="e">
        <f>#REF!-#REF!</f>
        <v>#REF!</v>
      </c>
      <c r="J11" s="42" t="e">
        <f>#REF!/#REF!</f>
        <v>#REF!</v>
      </c>
      <c r="K11" s="59" t="e">
        <f>#REF!/#REF!</f>
        <v>#REF!</v>
      </c>
      <c r="M11" s="39"/>
      <c r="O11" s="51"/>
    </row>
    <row r="12" spans="1:15" ht="12.75">
      <c r="A12" s="253"/>
      <c r="B12" s="66"/>
      <c r="C12" s="58"/>
      <c r="D12" s="66"/>
      <c r="E12" s="58"/>
      <c r="F12" s="58"/>
      <c r="G12" s="126"/>
      <c r="H12" s="140"/>
      <c r="I12" s="40" t="e">
        <f>#REF!-#REF!</f>
        <v>#REF!</v>
      </c>
      <c r="J12" s="42" t="e">
        <f>#REF!/#REF!</f>
        <v>#REF!</v>
      </c>
      <c r="K12" s="59"/>
      <c r="M12" s="39"/>
      <c r="O12" s="51"/>
    </row>
    <row r="13" spans="1:15" ht="12.75">
      <c r="A13" s="254" t="s">
        <v>35</v>
      </c>
      <c r="B13" s="67"/>
      <c r="C13" s="68"/>
      <c r="D13" s="67"/>
      <c r="E13" s="68"/>
      <c r="F13" s="68"/>
      <c r="G13" s="126"/>
      <c r="H13" s="140"/>
      <c r="I13" s="40" t="e">
        <f>#REF!-#REF!</f>
        <v>#REF!</v>
      </c>
      <c r="J13" s="42" t="e">
        <f>#REF!/#REF!</f>
        <v>#REF!</v>
      </c>
      <c r="K13" s="59"/>
      <c r="M13" s="39"/>
      <c r="O13" s="51"/>
    </row>
    <row r="14" spans="1:15" ht="12.75">
      <c r="A14" s="253" t="s">
        <v>36</v>
      </c>
      <c r="B14" s="67"/>
      <c r="C14" s="68"/>
      <c r="D14" s="120">
        <v>685</v>
      </c>
      <c r="E14" s="65"/>
      <c r="F14" s="68"/>
      <c r="G14" s="126"/>
      <c r="H14" s="140"/>
      <c r="I14" s="40"/>
      <c r="J14" s="42"/>
      <c r="K14" s="59"/>
      <c r="M14" s="39"/>
      <c r="O14" s="51"/>
    </row>
    <row r="15" spans="1:15" ht="12.75">
      <c r="A15" s="253" t="s">
        <v>37</v>
      </c>
      <c r="B15" s="66"/>
      <c r="C15" s="58">
        <v>70</v>
      </c>
      <c r="D15" s="120">
        <v>50</v>
      </c>
      <c r="E15" s="125">
        <v>25</v>
      </c>
      <c r="F15" s="58">
        <v>60</v>
      </c>
      <c r="G15" s="126" t="e">
        <f>#REF!/F15</f>
        <v>#REF!</v>
      </c>
      <c r="H15" s="140">
        <v>34</v>
      </c>
      <c r="I15" s="40" t="e">
        <f>#REF!-#REF!</f>
        <v>#REF!</v>
      </c>
      <c r="J15" s="42" t="e">
        <f>#REF!/#REF!</f>
        <v>#REF!</v>
      </c>
      <c r="K15" s="59" t="e">
        <f>#REF!/#REF!</f>
        <v>#REF!</v>
      </c>
      <c r="M15" s="39"/>
      <c r="O15" s="51"/>
    </row>
    <row r="16" spans="1:15" ht="12.75">
      <c r="A16" s="253" t="s">
        <v>38</v>
      </c>
      <c r="B16" s="66"/>
      <c r="C16" s="58">
        <v>150</v>
      </c>
      <c r="D16" s="120">
        <v>100</v>
      </c>
      <c r="E16" s="125">
        <v>55</v>
      </c>
      <c r="F16" s="58">
        <v>140</v>
      </c>
      <c r="G16" s="126" t="e">
        <f>#REF!/F16</f>
        <v>#REF!</v>
      </c>
      <c r="H16" s="140">
        <v>55</v>
      </c>
      <c r="I16" s="40" t="e">
        <f>#REF!-#REF!</f>
        <v>#REF!</v>
      </c>
      <c r="J16" s="42" t="e">
        <f>#REF!/#REF!</f>
        <v>#REF!</v>
      </c>
      <c r="K16" s="59" t="e">
        <f>#REF!/#REF!</f>
        <v>#REF!</v>
      </c>
      <c r="M16" s="39"/>
      <c r="O16" s="51"/>
    </row>
    <row r="17" spans="1:15" ht="12.75">
      <c r="A17" s="253" t="s">
        <v>39</v>
      </c>
      <c r="B17" s="69"/>
      <c r="C17" s="62">
        <v>50</v>
      </c>
      <c r="D17" s="121">
        <v>50</v>
      </c>
      <c r="E17" s="127">
        <v>65</v>
      </c>
      <c r="F17" s="62">
        <v>50</v>
      </c>
      <c r="G17" s="128" t="e">
        <f>#REF!/F17</f>
        <v>#REF!</v>
      </c>
      <c r="H17" s="141">
        <v>51</v>
      </c>
      <c r="I17" s="40" t="e">
        <f>#REF!-#REF!</f>
        <v>#REF!</v>
      </c>
      <c r="J17" s="42" t="e">
        <f>#REF!/#REF!</f>
        <v>#REF!</v>
      </c>
      <c r="K17" s="63" t="e">
        <f>#REF!/#REF!</f>
        <v>#REF!</v>
      </c>
      <c r="M17" s="39"/>
      <c r="O17" s="51"/>
    </row>
    <row r="18" spans="1:15" ht="12.75">
      <c r="A18" s="254" t="s">
        <v>40</v>
      </c>
      <c r="B18" s="64">
        <f>SUM(B15:B17)</f>
        <v>0</v>
      </c>
      <c r="C18" s="65">
        <f>SUM(C15:C17)</f>
        <v>270</v>
      </c>
      <c r="D18" s="64">
        <f>SUM(D14:D17)</f>
        <v>885</v>
      </c>
      <c r="E18" s="65">
        <f>SUM(E15:E17)</f>
        <v>145</v>
      </c>
      <c r="F18" s="65">
        <v>250</v>
      </c>
      <c r="G18" s="126" t="e">
        <f>#REF!/F18</f>
        <v>#REF!</v>
      </c>
      <c r="H18" s="142">
        <v>140</v>
      </c>
      <c r="I18" s="40" t="e">
        <f>#REF!-#REF!</f>
        <v>#REF!</v>
      </c>
      <c r="J18" s="42" t="e">
        <f>#REF!/#REF!</f>
        <v>#REF!</v>
      </c>
      <c r="K18" s="59" t="e">
        <f>#REF!/#REF!</f>
        <v>#REF!</v>
      </c>
      <c r="M18" s="39"/>
      <c r="O18" s="51"/>
    </row>
    <row r="19" spans="1:15" ht="9" customHeight="1">
      <c r="A19" s="253"/>
      <c r="B19" s="66"/>
      <c r="C19" s="58"/>
      <c r="D19" s="66"/>
      <c r="E19" s="58"/>
      <c r="F19" s="58"/>
      <c r="G19" s="126"/>
      <c r="H19" s="140"/>
      <c r="I19" s="40" t="e">
        <f>#REF!-#REF!</f>
        <v>#REF!</v>
      </c>
      <c r="J19" s="42" t="e">
        <f>#REF!/#REF!</f>
        <v>#REF!</v>
      </c>
      <c r="K19" s="59"/>
      <c r="M19" s="39"/>
      <c r="O19" s="51"/>
    </row>
    <row r="20" spans="1:15" ht="12.75">
      <c r="A20" s="53" t="s">
        <v>11</v>
      </c>
      <c r="B20" s="67"/>
      <c r="C20" s="68"/>
      <c r="D20" s="67"/>
      <c r="E20" s="68"/>
      <c r="F20" s="68"/>
      <c r="G20" s="126"/>
      <c r="H20" s="140"/>
      <c r="I20" s="40" t="e">
        <f>#REF!-#REF!</f>
        <v>#REF!</v>
      </c>
      <c r="J20" s="42" t="e">
        <f>#REF!/#REF!</f>
        <v>#REF!</v>
      </c>
      <c r="K20" s="59"/>
      <c r="M20" s="39"/>
      <c r="O20" s="51"/>
    </row>
    <row r="21" spans="1:15" ht="12.75">
      <c r="A21" s="253" t="s">
        <v>41</v>
      </c>
      <c r="B21" s="66"/>
      <c r="C21" s="58">
        <v>70</v>
      </c>
      <c r="D21" s="120">
        <v>60</v>
      </c>
      <c r="E21" s="125">
        <v>60</v>
      </c>
      <c r="F21" s="58">
        <v>70</v>
      </c>
      <c r="G21" s="126" t="e">
        <f>#REF!/F21</f>
        <v>#REF!</v>
      </c>
      <c r="H21" s="140">
        <v>67</v>
      </c>
      <c r="I21" s="40" t="e">
        <f>#REF!-#REF!</f>
        <v>#REF!</v>
      </c>
      <c r="J21" s="42" t="e">
        <f>#REF!/#REF!</f>
        <v>#REF!</v>
      </c>
      <c r="K21" s="59" t="e">
        <f>#REF!/#REF!</f>
        <v>#REF!</v>
      </c>
      <c r="M21" s="39"/>
      <c r="O21" s="51"/>
    </row>
    <row r="22" spans="1:15" ht="12.75">
      <c r="A22" s="253" t="s">
        <v>42</v>
      </c>
      <c r="B22" s="69"/>
      <c r="C22" s="62">
        <v>320</v>
      </c>
      <c r="D22" s="121">
        <v>450</v>
      </c>
      <c r="E22" s="127">
        <v>370</v>
      </c>
      <c r="F22" s="62">
        <v>440</v>
      </c>
      <c r="G22" s="128" t="e">
        <f>#REF!/F22</f>
        <v>#REF!</v>
      </c>
      <c r="H22" s="141">
        <v>331</v>
      </c>
      <c r="I22" s="40" t="e">
        <f>#REF!-#REF!</f>
        <v>#REF!</v>
      </c>
      <c r="J22" s="42" t="e">
        <f>#REF!/#REF!</f>
        <v>#REF!</v>
      </c>
      <c r="K22" s="63" t="e">
        <f>#REF!/#REF!</f>
        <v>#REF!</v>
      </c>
      <c r="M22" s="39"/>
      <c r="O22" s="51"/>
    </row>
    <row r="23" spans="1:15" ht="12.75">
      <c r="A23" s="254" t="s">
        <v>43</v>
      </c>
      <c r="B23" s="70">
        <f>SUM(B21:B22)</f>
        <v>0</v>
      </c>
      <c r="C23" s="71">
        <f>SUM(C21:C22)</f>
        <v>390</v>
      </c>
      <c r="D23" s="70">
        <f>SUM(D21:D22)</f>
        <v>510</v>
      </c>
      <c r="E23" s="71">
        <f>SUM(E21:E22)</f>
        <v>430</v>
      </c>
      <c r="F23" s="71">
        <v>510</v>
      </c>
      <c r="G23" s="126" t="e">
        <f>#REF!/F23</f>
        <v>#REF!</v>
      </c>
      <c r="H23" s="142">
        <v>398</v>
      </c>
      <c r="I23" s="40" t="e">
        <f>#REF!-#REF!</f>
        <v>#REF!</v>
      </c>
      <c r="J23" s="42" t="e">
        <f>#REF!/#REF!</f>
        <v>#REF!</v>
      </c>
      <c r="K23" s="59" t="e">
        <f>#REF!/#REF!</f>
        <v>#REF!</v>
      </c>
      <c r="M23" s="39"/>
      <c r="O23" s="51"/>
    </row>
    <row r="24" spans="1:15" ht="12.75">
      <c r="A24" s="254"/>
      <c r="B24" s="67"/>
      <c r="C24" s="68"/>
      <c r="D24" s="67"/>
      <c r="E24" s="68"/>
      <c r="F24" s="65"/>
      <c r="G24" s="126"/>
      <c r="H24" s="142"/>
      <c r="I24" s="40" t="e">
        <f>#REF!-#REF!</f>
        <v>#REF!</v>
      </c>
      <c r="J24" s="42" t="e">
        <f>#REF!/#REF!</f>
        <v>#REF!</v>
      </c>
      <c r="K24" s="59"/>
      <c r="M24" s="39"/>
      <c r="O24" s="51"/>
    </row>
    <row r="25" spans="1:15" ht="10.5" customHeight="1">
      <c r="A25" s="53" t="s">
        <v>12</v>
      </c>
      <c r="B25" s="67"/>
      <c r="C25" s="68"/>
      <c r="D25" s="67"/>
      <c r="E25" s="68"/>
      <c r="F25" s="124"/>
      <c r="G25" s="126"/>
      <c r="H25" s="140"/>
      <c r="I25" s="40" t="e">
        <f>#REF!-#REF!</f>
        <v>#REF!</v>
      </c>
      <c r="J25" s="42" t="e">
        <f>#REF!/#REF!</f>
        <v>#REF!</v>
      </c>
      <c r="K25" s="59"/>
      <c r="M25" s="39"/>
      <c r="O25" s="51"/>
    </row>
    <row r="26" spans="1:15" ht="12.75">
      <c r="A26" s="255" t="s">
        <v>44</v>
      </c>
      <c r="B26" s="72"/>
      <c r="C26" s="73">
        <v>2800</v>
      </c>
      <c r="D26" s="72">
        <v>2500</v>
      </c>
      <c r="E26" s="73">
        <v>2700</v>
      </c>
      <c r="F26" s="73">
        <v>2700</v>
      </c>
      <c r="G26" s="126" t="e">
        <f>#REF!/F26</f>
        <v>#REF!</v>
      </c>
      <c r="H26" s="140">
        <v>3121</v>
      </c>
      <c r="I26" s="40" t="e">
        <f>#REF!-#REF!</f>
        <v>#REF!</v>
      </c>
      <c r="J26" s="42" t="e">
        <f>#REF!/#REF!</f>
        <v>#REF!</v>
      </c>
      <c r="K26" s="59" t="e">
        <f>#REF!/#REF!</f>
        <v>#REF!</v>
      </c>
      <c r="M26" s="39"/>
      <c r="O26" s="51"/>
    </row>
    <row r="27" spans="1:15" ht="12.75">
      <c r="A27" s="255" t="s">
        <v>45</v>
      </c>
      <c r="B27" s="72"/>
      <c r="C27" s="73">
        <v>500</v>
      </c>
      <c r="D27" s="72">
        <v>350</v>
      </c>
      <c r="E27" s="73">
        <v>320</v>
      </c>
      <c r="F27" s="73">
        <v>450</v>
      </c>
      <c r="G27" s="126" t="e">
        <f>#REF!/F27</f>
        <v>#REF!</v>
      </c>
      <c r="H27" s="140">
        <v>257</v>
      </c>
      <c r="I27" s="40" t="e">
        <f>#REF!-#REF!</f>
        <v>#REF!</v>
      </c>
      <c r="J27" s="42" t="e">
        <f>#REF!/#REF!</f>
        <v>#REF!</v>
      </c>
      <c r="K27" s="59" t="e">
        <f>#REF!/#REF!</f>
        <v>#REF!</v>
      </c>
      <c r="M27" s="39"/>
      <c r="O27" s="51"/>
    </row>
    <row r="28" spans="1:15" ht="12.75">
      <c r="A28" s="255" t="s">
        <v>46</v>
      </c>
      <c r="B28" s="72"/>
      <c r="C28" s="73">
        <v>240</v>
      </c>
      <c r="D28" s="72">
        <v>540</v>
      </c>
      <c r="E28" s="73">
        <v>2042</v>
      </c>
      <c r="F28" s="73">
        <v>1500</v>
      </c>
      <c r="G28" s="126"/>
      <c r="H28" s="140">
        <v>769</v>
      </c>
      <c r="I28" s="40" t="e">
        <f>#REF!-#REF!</f>
        <v>#REF!</v>
      </c>
      <c r="J28" s="42" t="e">
        <f>#REF!/#REF!</f>
        <v>#REF!</v>
      </c>
      <c r="K28" s="59" t="e">
        <f>#REF!/#REF!</f>
        <v>#REF!</v>
      </c>
      <c r="M28" s="39"/>
      <c r="O28" s="51"/>
    </row>
    <row r="29" spans="1:15" ht="12.75">
      <c r="A29" s="255" t="s">
        <v>47</v>
      </c>
      <c r="B29" s="72"/>
      <c r="C29" s="73"/>
      <c r="D29" s="72">
        <v>250</v>
      </c>
      <c r="E29" s="73">
        <v>256</v>
      </c>
      <c r="F29" s="73"/>
      <c r="G29" s="126"/>
      <c r="H29" s="140"/>
      <c r="I29" s="40"/>
      <c r="J29" s="42"/>
      <c r="K29" s="59"/>
      <c r="M29" s="39"/>
      <c r="O29" s="51"/>
    </row>
    <row r="30" spans="1:15" ht="12.75">
      <c r="A30" s="255" t="s">
        <v>48</v>
      </c>
      <c r="B30" s="72"/>
      <c r="C30" s="73">
        <v>250</v>
      </c>
      <c r="D30" s="72">
        <v>250</v>
      </c>
      <c r="E30" s="73">
        <v>250</v>
      </c>
      <c r="F30" s="73">
        <v>250</v>
      </c>
      <c r="G30" s="126" t="e">
        <f>#REF!/F30</f>
        <v>#REF!</v>
      </c>
      <c r="H30" s="140">
        <v>208</v>
      </c>
      <c r="I30" s="40"/>
      <c r="J30" s="42"/>
      <c r="K30" s="59" t="e">
        <f>#REF!/#REF!</f>
        <v>#REF!</v>
      </c>
      <c r="M30" s="39"/>
      <c r="O30" s="51"/>
    </row>
    <row r="31" spans="1:15" ht="12.75">
      <c r="A31" s="255" t="s">
        <v>49</v>
      </c>
      <c r="B31" s="72"/>
      <c r="C31" s="73">
        <v>300</v>
      </c>
      <c r="D31" s="72">
        <v>300</v>
      </c>
      <c r="E31" s="73">
        <v>300</v>
      </c>
      <c r="F31" s="73">
        <v>290</v>
      </c>
      <c r="G31" s="126" t="e">
        <f>#REF!/F31</f>
        <v>#REF!</v>
      </c>
      <c r="H31" s="140">
        <v>339</v>
      </c>
      <c r="I31" s="40" t="e">
        <f>#REF!-#REF!</f>
        <v>#REF!</v>
      </c>
      <c r="J31" s="42" t="e">
        <f>#REF!/#REF!</f>
        <v>#REF!</v>
      </c>
      <c r="K31" s="59" t="e">
        <f>#REF!/#REF!</f>
        <v>#REF!</v>
      </c>
      <c r="M31" s="39"/>
      <c r="O31" s="51"/>
    </row>
    <row r="32" spans="1:15" ht="12.75">
      <c r="A32" s="255" t="s">
        <v>50</v>
      </c>
      <c r="B32" s="72"/>
      <c r="C32" s="73">
        <v>3000</v>
      </c>
      <c r="D32" s="72">
        <v>3500</v>
      </c>
      <c r="E32" s="73">
        <v>3000</v>
      </c>
      <c r="F32" s="73">
        <v>3000</v>
      </c>
      <c r="G32" s="126" t="e">
        <f>#REF!/F32</f>
        <v>#REF!</v>
      </c>
      <c r="H32" s="140">
        <v>3668</v>
      </c>
      <c r="I32" s="40" t="e">
        <f>#REF!-#REF!</f>
        <v>#REF!</v>
      </c>
      <c r="J32" s="42" t="e">
        <f>#REF!/#REF!</f>
        <v>#REF!</v>
      </c>
      <c r="K32" s="59" t="e">
        <f>#REF!/#REF!</f>
        <v>#REF!</v>
      </c>
      <c r="M32" s="39"/>
      <c r="O32" s="51"/>
    </row>
    <row r="33" spans="1:15" ht="12.75">
      <c r="A33" s="255" t="s">
        <v>51</v>
      </c>
      <c r="B33" s="72"/>
      <c r="C33" s="73">
        <v>15220</v>
      </c>
      <c r="D33" s="72">
        <v>22000</v>
      </c>
      <c r="E33" s="73">
        <v>17130</v>
      </c>
      <c r="F33" s="73">
        <v>16555</v>
      </c>
      <c r="G33" s="126" t="e">
        <f>#REF!/F33</f>
        <v>#REF!</v>
      </c>
      <c r="H33" s="140">
        <v>12577</v>
      </c>
      <c r="I33" s="40" t="e">
        <f>#REF!-#REF!</f>
        <v>#REF!</v>
      </c>
      <c r="J33" s="42" t="e">
        <f>#REF!/#REF!</f>
        <v>#REF!</v>
      </c>
      <c r="K33" s="59" t="e">
        <f>#REF!/#REF!</f>
        <v>#REF!</v>
      </c>
      <c r="M33" s="39"/>
      <c r="O33" s="51"/>
    </row>
    <row r="34" spans="1:15" ht="12.75">
      <c r="A34" s="255" t="s">
        <v>52</v>
      </c>
      <c r="B34" s="72"/>
      <c r="C34" s="73">
        <v>1400</v>
      </c>
      <c r="D34" s="72">
        <v>1050</v>
      </c>
      <c r="E34" s="73">
        <v>900</v>
      </c>
      <c r="F34" s="73">
        <v>1300</v>
      </c>
      <c r="G34" s="126" t="e">
        <f>#REF!/F34</f>
        <v>#REF!</v>
      </c>
      <c r="H34" s="140">
        <v>1065</v>
      </c>
      <c r="I34" s="40" t="e">
        <f>#REF!-#REF!</f>
        <v>#REF!</v>
      </c>
      <c r="J34" s="42" t="e">
        <f>#REF!/#REF!</f>
        <v>#REF!</v>
      </c>
      <c r="K34" s="59" t="e">
        <f>#REF!/#REF!</f>
        <v>#REF!</v>
      </c>
      <c r="L34" s="74"/>
      <c r="M34" s="75"/>
      <c r="N34" s="76"/>
      <c r="O34" s="51"/>
    </row>
    <row r="35" spans="1:15" ht="12.75">
      <c r="A35" s="255" t="s">
        <v>53</v>
      </c>
      <c r="B35" s="72"/>
      <c r="C35" s="73" t="e">
        <f>#REF!*0.7</f>
        <v>#REF!</v>
      </c>
      <c r="D35" s="72">
        <v>5107</v>
      </c>
      <c r="E35" s="73">
        <v>6641</v>
      </c>
      <c r="F35" s="73">
        <v>3940</v>
      </c>
      <c r="G35" s="126" t="e">
        <f>#REF!/F35</f>
        <v>#REF!</v>
      </c>
      <c r="H35" s="140">
        <v>7024</v>
      </c>
      <c r="I35" s="40" t="e">
        <f>#REF!-#REF!</f>
        <v>#REF!</v>
      </c>
      <c r="J35" s="42" t="e">
        <f>#REF!/#REF!</f>
        <v>#REF!</v>
      </c>
      <c r="K35" s="59" t="e">
        <f>#REF!/#REF!</f>
        <v>#REF!</v>
      </c>
      <c r="L35" s="74"/>
      <c r="M35" s="75"/>
      <c r="N35" s="76"/>
      <c r="O35" s="51"/>
    </row>
    <row r="36" spans="1:13" ht="12.75">
      <c r="A36" s="255" t="s">
        <v>54</v>
      </c>
      <c r="B36" s="72"/>
      <c r="C36" s="73">
        <v>270</v>
      </c>
      <c r="D36" s="72">
        <v>330</v>
      </c>
      <c r="E36" s="73">
        <v>301</v>
      </c>
      <c r="F36" s="73">
        <v>270</v>
      </c>
      <c r="G36" s="126" t="e">
        <f>#REF!/F36</f>
        <v>#REF!</v>
      </c>
      <c r="H36" s="140">
        <v>338</v>
      </c>
      <c r="I36" s="40" t="e">
        <f>#REF!-#REF!</f>
        <v>#REF!</v>
      </c>
      <c r="J36" s="42" t="e">
        <f>#REF!/#REF!</f>
        <v>#REF!</v>
      </c>
      <c r="K36" s="59" t="e">
        <f>#REF!/#REF!</f>
        <v>#REF!</v>
      </c>
      <c r="L36" s="60"/>
      <c r="M36" s="39"/>
    </row>
    <row r="37" spans="1:13" ht="12.75">
      <c r="A37" s="255" t="s">
        <v>55</v>
      </c>
      <c r="B37" s="72"/>
      <c r="C37" s="73">
        <v>2000</v>
      </c>
      <c r="D37" s="72">
        <v>1600</v>
      </c>
      <c r="E37" s="73">
        <v>1600</v>
      </c>
      <c r="F37" s="73">
        <v>1600</v>
      </c>
      <c r="G37" s="126" t="e">
        <f>#REF!/F37</f>
        <v>#REF!</v>
      </c>
      <c r="H37" s="140">
        <v>4177</v>
      </c>
      <c r="I37" s="40" t="e">
        <f>#REF!-#REF!</f>
        <v>#REF!</v>
      </c>
      <c r="J37" s="42" t="e">
        <f>#REF!/#REF!</f>
        <v>#REF!</v>
      </c>
      <c r="K37" s="59" t="e">
        <f>#REF!/#REF!</f>
        <v>#REF!</v>
      </c>
      <c r="M37" s="39"/>
    </row>
    <row r="38" spans="1:13" ht="12.75">
      <c r="A38" s="255" t="s">
        <v>56</v>
      </c>
      <c r="B38" s="72"/>
      <c r="C38" s="73">
        <v>750</v>
      </c>
      <c r="D38" s="72">
        <v>750</v>
      </c>
      <c r="E38" s="73">
        <v>900</v>
      </c>
      <c r="F38" s="73">
        <v>700</v>
      </c>
      <c r="G38" s="126" t="e">
        <f>#REF!/F38</f>
        <v>#REF!</v>
      </c>
      <c r="H38" s="140">
        <v>667</v>
      </c>
      <c r="I38" s="40" t="e">
        <f>#REF!-#REF!</f>
        <v>#REF!</v>
      </c>
      <c r="J38" s="42" t="e">
        <f>#REF!/#REF!</f>
        <v>#REF!</v>
      </c>
      <c r="K38" s="59" t="e">
        <f>#REF!/#REF!</f>
        <v>#REF!</v>
      </c>
      <c r="M38" s="39"/>
    </row>
    <row r="39" spans="1:12" s="80" customFormat="1" ht="12.75">
      <c r="A39" s="256" t="s">
        <v>57</v>
      </c>
      <c r="B39" s="77"/>
      <c r="C39" s="78">
        <f>(30775-400-240)*-0.11</f>
        <v>-3314.85</v>
      </c>
      <c r="D39" s="77">
        <f>(38527-D28-D29)*-0.11-1</f>
        <v>-4152.07</v>
      </c>
      <c r="E39" s="78">
        <f>(36340-400-2042-256)*-0.11</f>
        <v>-3700.62</v>
      </c>
      <c r="F39" s="78">
        <v>-3370</v>
      </c>
      <c r="G39" s="128" t="e">
        <f>#REF!/F39</f>
        <v>#REF!</v>
      </c>
      <c r="H39" s="143">
        <v>-3332</v>
      </c>
      <c r="I39" s="40" t="e">
        <f>#REF!-#REF!</f>
        <v>#REF!</v>
      </c>
      <c r="J39" s="42" t="e">
        <f>#REF!/#REF!</f>
        <v>#REF!</v>
      </c>
      <c r="K39" s="63" t="e">
        <f>#REF!/#REF!</f>
        <v>#REF!</v>
      </c>
      <c r="L39" s="79"/>
    </row>
    <row r="40" spans="1:13" ht="12.75">
      <c r="A40" s="254" t="s">
        <v>58</v>
      </c>
      <c r="B40" s="64">
        <f>SUM(B26:B39)</f>
        <v>0</v>
      </c>
      <c r="C40" s="65" t="e">
        <f>SUM(C26:C39)</f>
        <v>#REF!</v>
      </c>
      <c r="D40" s="64">
        <f>SUM(D26:D39)</f>
        <v>34374.93</v>
      </c>
      <c r="E40" s="65">
        <f>SUM(E26:E39)</f>
        <v>32639.38</v>
      </c>
      <c r="F40" s="65">
        <v>29185</v>
      </c>
      <c r="G40" s="126" t="e">
        <f>#REF!/F40</f>
        <v>#REF!</v>
      </c>
      <c r="H40" s="142">
        <v>30878</v>
      </c>
      <c r="I40" s="81" t="e">
        <f>#REF!-#REF!</f>
        <v>#REF!</v>
      </c>
      <c r="J40" s="82" t="e">
        <f>#REF!/#REF!</f>
        <v>#REF!</v>
      </c>
      <c r="K40" s="59" t="e">
        <f>#REF!/#REF!</f>
        <v>#REF!</v>
      </c>
      <c r="L40" s="60"/>
      <c r="M40" s="39"/>
    </row>
    <row r="41" spans="1:13" ht="12.75">
      <c r="A41" s="254"/>
      <c r="B41" s="64"/>
      <c r="C41" s="65"/>
      <c r="D41" s="64"/>
      <c r="E41" s="65"/>
      <c r="F41" s="65"/>
      <c r="G41" s="126"/>
      <c r="H41" s="142"/>
      <c r="I41" s="81"/>
      <c r="J41" s="82"/>
      <c r="K41" s="59"/>
      <c r="M41" s="39"/>
    </row>
    <row r="42" spans="1:13" ht="12.75">
      <c r="A42" s="53" t="s">
        <v>59</v>
      </c>
      <c r="B42" s="67"/>
      <c r="C42" s="68"/>
      <c r="D42" s="67"/>
      <c r="E42" s="68"/>
      <c r="F42" s="124"/>
      <c r="G42" s="126"/>
      <c r="H42" s="140"/>
      <c r="I42" s="40" t="e">
        <f>#REF!-#REF!</f>
        <v>#REF!</v>
      </c>
      <c r="J42" s="42" t="e">
        <f>#REF!/#REF!</f>
        <v>#REF!</v>
      </c>
      <c r="K42" s="59"/>
      <c r="M42" s="39"/>
    </row>
    <row r="43" spans="1:13" ht="12">
      <c r="A43" s="253" t="s">
        <v>60</v>
      </c>
      <c r="B43" s="66"/>
      <c r="C43" s="58">
        <v>200</v>
      </c>
      <c r="D43" s="66">
        <v>200</v>
      </c>
      <c r="E43" s="58">
        <v>200</v>
      </c>
      <c r="F43" s="129">
        <v>250</v>
      </c>
      <c r="G43" s="126" t="e">
        <f>#REF!/F43</f>
        <v>#REF!</v>
      </c>
      <c r="H43" s="144">
        <v>164</v>
      </c>
      <c r="I43" s="40" t="e">
        <f>#REF!-#REF!</f>
        <v>#REF!</v>
      </c>
      <c r="J43" s="42" t="e">
        <f>#REF!/#REF!</f>
        <v>#REF!</v>
      </c>
      <c r="K43" s="59" t="e">
        <f>#REF!/#REF!</f>
        <v>#REF!</v>
      </c>
      <c r="M43" s="39"/>
    </row>
    <row r="44" spans="1:13" ht="12">
      <c r="A44" s="253" t="s">
        <v>13</v>
      </c>
      <c r="B44" s="69"/>
      <c r="C44" s="62">
        <v>20</v>
      </c>
      <c r="D44" s="69">
        <v>30</v>
      </c>
      <c r="E44" s="62">
        <v>20</v>
      </c>
      <c r="F44" s="130">
        <v>20</v>
      </c>
      <c r="G44" s="128" t="e">
        <f>#REF!/F44</f>
        <v>#REF!</v>
      </c>
      <c r="H44" s="141">
        <v>73</v>
      </c>
      <c r="I44" s="40" t="e">
        <f>#REF!-#REF!</f>
        <v>#REF!</v>
      </c>
      <c r="J44" s="42" t="e">
        <f>#REF!/#REF!</f>
        <v>#REF!</v>
      </c>
      <c r="K44" s="59" t="e">
        <f>#REF!/#REF!</f>
        <v>#REF!</v>
      </c>
      <c r="M44" s="39"/>
    </row>
    <row r="45" spans="1:13" ht="12">
      <c r="A45" s="254" t="s">
        <v>61</v>
      </c>
      <c r="B45" s="64">
        <f>SUM(B43:B44)</f>
        <v>0</v>
      </c>
      <c r="C45" s="65">
        <f>SUM(C43:C44)</f>
        <v>220</v>
      </c>
      <c r="D45" s="64">
        <f>SUM(D43:D44)</f>
        <v>230</v>
      </c>
      <c r="E45" s="65">
        <f>SUM(E43:E44)</f>
        <v>220</v>
      </c>
      <c r="F45" s="65">
        <v>270</v>
      </c>
      <c r="G45" s="126" t="e">
        <f>#REF!/F45</f>
        <v>#REF!</v>
      </c>
      <c r="H45" s="142">
        <v>237</v>
      </c>
      <c r="I45" s="40" t="e">
        <f>#REF!-#REF!</f>
        <v>#REF!</v>
      </c>
      <c r="J45" s="42" t="e">
        <f>#REF!/#REF!</f>
        <v>#REF!</v>
      </c>
      <c r="K45" s="59" t="e">
        <f>#REF!/#REF!</f>
        <v>#REF!</v>
      </c>
      <c r="M45" s="39"/>
    </row>
    <row r="46" spans="1:13" ht="12">
      <c r="A46" s="253"/>
      <c r="B46" s="66"/>
      <c r="C46" s="58"/>
      <c r="D46" s="66"/>
      <c r="E46" s="58"/>
      <c r="F46" s="124"/>
      <c r="G46" s="128"/>
      <c r="H46" s="140"/>
      <c r="I46" s="40" t="e">
        <f>#REF!-#REF!</f>
        <v>#REF!</v>
      </c>
      <c r="J46" s="42" t="e">
        <f>#REF!/#REF!</f>
        <v>#REF!</v>
      </c>
      <c r="K46" s="63"/>
      <c r="L46" s="60"/>
      <c r="M46" s="39"/>
    </row>
    <row r="47" spans="1:13" ht="12">
      <c r="A47" s="257" t="s">
        <v>14</v>
      </c>
      <c r="B47" s="83">
        <f>+B11+B18+B23+B40+B45</f>
        <v>0</v>
      </c>
      <c r="C47" s="84" t="e">
        <f>+C11+C18+C23+C40+C45</f>
        <v>#REF!</v>
      </c>
      <c r="D47" s="83">
        <f>+D11+D18+D23+D40+D45</f>
        <v>52089.93</v>
      </c>
      <c r="E47" s="84">
        <f>+E11+E18+E23+E40+E45</f>
        <v>47736.380000000005</v>
      </c>
      <c r="F47" s="84">
        <v>45025</v>
      </c>
      <c r="G47" s="131" t="e">
        <f>#REF!/F47</f>
        <v>#REF!</v>
      </c>
      <c r="H47" s="138">
        <v>44133</v>
      </c>
      <c r="I47" s="40" t="e">
        <f>#REF!-#REF!</f>
        <v>#REF!</v>
      </c>
      <c r="J47" s="42" t="e">
        <f>#REF!/#REF!</f>
        <v>#REF!</v>
      </c>
      <c r="K47" s="59" t="e">
        <f>#REF!/#REF!</f>
        <v>#REF!</v>
      </c>
      <c r="M47" s="39"/>
    </row>
    <row r="48" spans="1:11" ht="12">
      <c r="A48" s="52"/>
      <c r="B48" s="85"/>
      <c r="C48" s="85"/>
      <c r="D48" s="89"/>
      <c r="E48" s="89"/>
      <c r="F48" s="89"/>
      <c r="G48" s="122"/>
      <c r="H48" s="123"/>
      <c r="I48" s="86"/>
      <c r="J48" s="51"/>
      <c r="K48" s="87"/>
    </row>
    <row r="49" spans="1:11" ht="12">
      <c r="A49" s="88"/>
      <c r="B49" s="88"/>
      <c r="C49" s="88"/>
      <c r="D49" s="89"/>
      <c r="E49" s="88"/>
      <c r="F49" s="88"/>
      <c r="G49" s="90"/>
      <c r="I49" s="39"/>
      <c r="J49" s="42"/>
      <c r="K49" s="39"/>
    </row>
    <row r="50" spans="1:9" ht="12">
      <c r="A50" s="91"/>
      <c r="B50" s="92"/>
      <c r="C50" s="92"/>
      <c r="D50" s="92"/>
      <c r="E50" s="91"/>
      <c r="F50" s="93"/>
      <c r="G50" s="94"/>
      <c r="H50" s="89"/>
      <c r="I50" s="95"/>
    </row>
    <row r="51" spans="8:9" ht="12">
      <c r="H51" s="96"/>
      <c r="I51" s="95"/>
    </row>
    <row r="52" ht="12">
      <c r="H52" s="89"/>
    </row>
    <row r="53" spans="7:8" ht="12">
      <c r="G53" s="56"/>
      <c r="H53" s="145"/>
    </row>
    <row r="54" ht="12">
      <c r="G54" s="56"/>
    </row>
    <row r="55" spans="7:9" ht="12">
      <c r="G55" s="56"/>
      <c r="I55" s="99"/>
    </row>
    <row r="56" spans="7:9" ht="12">
      <c r="G56" s="56"/>
      <c r="I56" s="99"/>
    </row>
    <row r="57" spans="7:9" ht="12">
      <c r="G57" s="56"/>
      <c r="I57" s="99"/>
    </row>
    <row r="58" spans="7:9" ht="12">
      <c r="G58" s="56"/>
      <c r="I58" s="99"/>
    </row>
    <row r="59" spans="7:9" ht="12">
      <c r="G59" s="56"/>
      <c r="I59" s="99"/>
    </row>
    <row r="60" spans="7:9" ht="12">
      <c r="G60" s="56"/>
      <c r="I60" s="99"/>
    </row>
    <row r="61" spans="7:9" ht="12">
      <c r="G61" s="56"/>
      <c r="I61" s="99"/>
    </row>
    <row r="62" spans="7:9" ht="12">
      <c r="G62" s="56"/>
      <c r="I62" s="99"/>
    </row>
    <row r="63" spans="7:14" ht="12">
      <c r="G63" s="56"/>
      <c r="I63" s="99"/>
      <c r="L63" s="101"/>
      <c r="M63" s="101"/>
      <c r="N63" s="76"/>
    </row>
    <row r="64" spans="7:14" ht="12">
      <c r="G64" s="56"/>
      <c r="I64" s="99"/>
      <c r="L64" s="101"/>
      <c r="M64" s="101"/>
      <c r="N64" s="76"/>
    </row>
    <row r="65" spans="7:14" ht="12">
      <c r="G65" s="56"/>
      <c r="I65" s="99"/>
      <c r="K65" s="102"/>
      <c r="L65" s="103"/>
      <c r="M65" s="103"/>
      <c r="N65" s="76"/>
    </row>
    <row r="66" spans="7:14" ht="12">
      <c r="G66" s="56"/>
      <c r="I66" s="99"/>
      <c r="K66" s="102"/>
      <c r="L66" s="104"/>
      <c r="M66" s="104"/>
      <c r="N66" s="76"/>
    </row>
    <row r="67" spans="7:14" ht="12">
      <c r="G67" s="56"/>
      <c r="I67" s="99"/>
      <c r="K67" s="105"/>
      <c r="L67" s="106"/>
      <c r="M67" s="106"/>
      <c r="N67" s="76"/>
    </row>
    <row r="68" spans="7:14" ht="12">
      <c r="G68" s="56"/>
      <c r="I68" s="99"/>
      <c r="K68" s="105"/>
      <c r="L68" s="107"/>
      <c r="M68" s="108"/>
      <c r="N68" s="76"/>
    </row>
    <row r="69" spans="7:14" ht="12">
      <c r="G69" s="56"/>
      <c r="I69" s="99"/>
      <c r="K69" s="102"/>
      <c r="L69" s="107"/>
      <c r="M69" s="108"/>
      <c r="N69" s="76"/>
    </row>
    <row r="70" spans="7:14" ht="12">
      <c r="G70" s="56"/>
      <c r="I70" s="99"/>
      <c r="K70" s="102"/>
      <c r="L70" s="107"/>
      <c r="M70" s="108"/>
      <c r="N70" s="76"/>
    </row>
    <row r="71" spans="9:14" ht="12">
      <c r="I71" s="99"/>
      <c r="K71" s="102"/>
      <c r="L71" s="107"/>
      <c r="M71" s="108"/>
      <c r="N71" s="76"/>
    </row>
    <row r="72" spans="9:14" ht="12">
      <c r="I72" s="99"/>
      <c r="K72" s="102"/>
      <c r="L72" s="107"/>
      <c r="M72" s="108"/>
      <c r="N72" s="76"/>
    </row>
    <row r="73" spans="8:14" ht="12">
      <c r="H73" s="146"/>
      <c r="K73" s="102"/>
      <c r="L73" s="107"/>
      <c r="M73" s="108"/>
      <c r="N73" s="76"/>
    </row>
    <row r="74" spans="8:14" ht="12">
      <c r="H74" s="146"/>
      <c r="K74" s="102"/>
      <c r="L74" s="107"/>
      <c r="M74" s="108"/>
      <c r="N74" s="76"/>
    </row>
    <row r="75" spans="8:14" ht="12">
      <c r="H75" s="146"/>
      <c r="K75" s="102"/>
      <c r="L75" s="107"/>
      <c r="M75" s="108"/>
      <c r="N75" s="76"/>
    </row>
    <row r="76" spans="8:14" ht="12">
      <c r="H76" s="146"/>
      <c r="K76" s="102"/>
      <c r="L76" s="107"/>
      <c r="M76" s="108"/>
      <c r="N76" s="76"/>
    </row>
    <row r="77" spans="8:14" ht="12">
      <c r="H77" s="146"/>
      <c r="K77" s="102"/>
      <c r="L77" s="107"/>
      <c r="M77" s="108"/>
      <c r="N77" s="76"/>
    </row>
    <row r="78" spans="8:14" ht="12">
      <c r="H78" s="146"/>
      <c r="K78" s="102"/>
      <c r="L78" s="107"/>
      <c r="M78" s="108"/>
      <c r="N78" s="76"/>
    </row>
    <row r="79" spans="8:14" ht="12">
      <c r="H79" s="146"/>
      <c r="K79" s="102"/>
      <c r="L79" s="107"/>
      <c r="M79" s="108"/>
      <c r="N79" s="76"/>
    </row>
    <row r="80" spans="8:14" ht="12">
      <c r="H80" s="146"/>
      <c r="K80" s="102"/>
      <c r="L80" s="107"/>
      <c r="M80" s="108"/>
      <c r="N80" s="76"/>
    </row>
    <row r="81" spans="8:14" ht="12">
      <c r="H81" s="146"/>
      <c r="K81" s="102"/>
      <c r="L81" s="107"/>
      <c r="M81" s="108"/>
      <c r="N81" s="76"/>
    </row>
    <row r="82" spans="8:14" ht="12">
      <c r="H82" s="146"/>
      <c r="K82" s="102"/>
      <c r="L82" s="107"/>
      <c r="M82" s="108"/>
      <c r="N82" s="76"/>
    </row>
    <row r="83" spans="8:14" ht="12">
      <c r="H83" s="146"/>
      <c r="K83" s="102"/>
      <c r="L83" s="107"/>
      <c r="M83" s="108"/>
      <c r="N83" s="76"/>
    </row>
    <row r="84" spans="8:14" ht="12">
      <c r="H84" s="146"/>
      <c r="K84" s="102"/>
      <c r="L84" s="107"/>
      <c r="M84" s="108"/>
      <c r="N84" s="76"/>
    </row>
    <row r="85" spans="8:14" ht="12">
      <c r="H85" s="146"/>
      <c r="K85" s="102"/>
      <c r="L85" s="107"/>
      <c r="M85" s="108"/>
      <c r="N85" s="76"/>
    </row>
    <row r="86" spans="8:14" ht="12">
      <c r="H86" s="146"/>
      <c r="K86" s="102"/>
      <c r="L86" s="107"/>
      <c r="M86" s="108"/>
      <c r="N86" s="76"/>
    </row>
    <row r="87" spans="8:14" ht="12">
      <c r="H87" s="146"/>
      <c r="K87" s="102"/>
      <c r="L87" s="98"/>
      <c r="M87" s="109"/>
      <c r="N87" s="76"/>
    </row>
    <row r="88" spans="8:14" ht="12">
      <c r="H88" s="146"/>
      <c r="K88" s="102"/>
      <c r="L88" s="98"/>
      <c r="M88" s="109"/>
      <c r="N88" s="76"/>
    </row>
    <row r="89" spans="8:14" ht="12">
      <c r="H89" s="146"/>
      <c r="K89" s="105"/>
      <c r="L89" s="110"/>
      <c r="M89" s="111"/>
      <c r="N89" s="76"/>
    </row>
    <row r="90" spans="8:13" ht="12">
      <c r="H90" s="146"/>
      <c r="K90" s="105"/>
      <c r="L90" s="100"/>
      <c r="M90" s="100"/>
    </row>
    <row r="91" spans="8:13" ht="12">
      <c r="H91" s="146"/>
      <c r="K91" s="105"/>
      <c r="L91" s="100"/>
      <c r="M91" s="100"/>
    </row>
    <row r="92" spans="8:13" ht="12">
      <c r="H92" s="146"/>
      <c r="K92" s="102"/>
      <c r="L92" s="101"/>
      <c r="M92" s="101"/>
    </row>
    <row r="93" spans="8:13" ht="12">
      <c r="H93" s="146"/>
      <c r="K93" s="102"/>
      <c r="L93" s="101"/>
      <c r="M93" s="101"/>
    </row>
    <row r="94" spans="8:13" ht="12">
      <c r="H94" s="146"/>
      <c r="K94" s="102"/>
      <c r="L94" s="101"/>
      <c r="M94" s="101"/>
    </row>
    <row r="95" spans="8:13" ht="12">
      <c r="H95" s="146"/>
      <c r="K95" s="102"/>
      <c r="L95" s="101"/>
      <c r="M95" s="101"/>
    </row>
    <row r="96" spans="8:13" ht="12">
      <c r="H96" s="146"/>
      <c r="K96" s="102"/>
      <c r="L96" s="101"/>
      <c r="M96" s="101"/>
    </row>
    <row r="97" spans="8:13" ht="12">
      <c r="H97" s="146"/>
      <c r="K97" s="112"/>
      <c r="L97" s="101"/>
      <c r="M97" s="101"/>
    </row>
    <row r="98" spans="8:13" ht="12">
      <c r="H98" s="146"/>
      <c r="K98" s="102"/>
      <c r="L98" s="101"/>
      <c r="M98" s="101"/>
    </row>
    <row r="99" spans="8:13" ht="12">
      <c r="H99" s="146"/>
      <c r="K99" s="102"/>
      <c r="L99" s="101"/>
      <c r="M99" s="101"/>
    </row>
    <row r="100" spans="8:13" ht="12">
      <c r="H100" s="146"/>
      <c r="K100" s="102"/>
      <c r="L100" s="101"/>
      <c r="M100" s="101"/>
    </row>
    <row r="101" spans="8:13" ht="12">
      <c r="H101" s="146"/>
      <c r="K101" s="102"/>
      <c r="L101" s="101"/>
      <c r="M101" s="101"/>
    </row>
    <row r="102" spans="8:13" ht="12">
      <c r="H102" s="146"/>
      <c r="K102" s="102"/>
      <c r="L102" s="101"/>
      <c r="M102" s="101"/>
    </row>
    <row r="103" spans="8:13" ht="12">
      <c r="H103" s="146"/>
      <c r="K103" s="102"/>
      <c r="L103" s="101"/>
      <c r="M103" s="101"/>
    </row>
    <row r="104" spans="11:13" ht="12">
      <c r="K104" s="102"/>
      <c r="L104" s="101"/>
      <c r="M104" s="101"/>
    </row>
    <row r="105" spans="11:13" ht="12">
      <c r="K105" s="102"/>
      <c r="L105" s="101"/>
      <c r="M105" s="101"/>
    </row>
    <row r="106" spans="11:13" ht="12">
      <c r="K106" s="102"/>
      <c r="L106" s="101"/>
      <c r="M106" s="101"/>
    </row>
    <row r="107" ht="12">
      <c r="K107" s="102"/>
    </row>
    <row r="108" ht="12">
      <c r="K108" s="102"/>
    </row>
  </sheetData>
  <mergeCells count="3">
    <mergeCell ref="B4:C4"/>
    <mergeCell ref="E4:G4"/>
    <mergeCell ref="H4:I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workbookViewId="0" topLeftCell="A22">
      <selection activeCell="B97" sqref="B97"/>
    </sheetView>
  </sheetViews>
  <sheetFormatPr defaultColWidth="9.140625" defaultRowHeight="12.75"/>
  <cols>
    <col min="1" max="1" width="38.7109375" style="149" customWidth="1"/>
    <col min="2" max="2" width="11.140625" style="237" customWidth="1"/>
    <col min="3" max="3" width="10.28125" style="237" customWidth="1"/>
    <col min="4" max="4" width="10.421875" style="149" customWidth="1"/>
    <col min="5" max="5" width="9.140625" style="237" customWidth="1"/>
    <col min="6" max="16384" width="8.28125" style="149" customWidth="1"/>
  </cols>
  <sheetData>
    <row r="1" spans="1:5" ht="12">
      <c r="A1" s="147"/>
      <c r="B1" s="148"/>
      <c r="C1" s="148"/>
      <c r="D1" s="147"/>
      <c r="E1" s="148"/>
    </row>
    <row r="2" spans="1:5" ht="17.25">
      <c r="A2" s="246" t="s">
        <v>123</v>
      </c>
      <c r="B2" s="151"/>
      <c r="C2" s="151"/>
      <c r="E2" s="245" t="s">
        <v>124</v>
      </c>
    </row>
    <row r="3" spans="1:5" ht="12">
      <c r="A3" s="152"/>
      <c r="B3" s="153"/>
      <c r="C3" s="153"/>
      <c r="D3" s="154"/>
      <c r="E3" s="151"/>
    </row>
    <row r="4" spans="1:5" ht="12">
      <c r="A4" s="150"/>
      <c r="B4" s="155"/>
      <c r="C4" s="155"/>
      <c r="D4" s="156"/>
      <c r="E4" s="157"/>
    </row>
    <row r="5" spans="2:5" ht="30.75" customHeight="1">
      <c r="B5" s="238" t="s">
        <v>3</v>
      </c>
      <c r="C5" s="239" t="s">
        <v>4</v>
      </c>
      <c r="D5" s="240" t="s">
        <v>5</v>
      </c>
      <c r="E5" s="241" t="s">
        <v>62</v>
      </c>
    </row>
    <row r="6" spans="1:5" ht="12">
      <c r="A6" s="150" t="s">
        <v>63</v>
      </c>
      <c r="B6" s="158"/>
      <c r="C6" s="159"/>
      <c r="D6" s="160"/>
      <c r="E6" s="160"/>
    </row>
    <row r="7" spans="1:5" ht="12">
      <c r="A7" s="150"/>
      <c r="B7" s="158"/>
      <c r="C7" s="159"/>
      <c r="D7" s="160"/>
      <c r="E7" s="160"/>
    </row>
    <row r="8" spans="1:5" ht="12">
      <c r="A8" s="150" t="s">
        <v>64</v>
      </c>
      <c r="B8" s="161"/>
      <c r="C8" s="162"/>
      <c r="D8" s="163"/>
      <c r="E8" s="163"/>
    </row>
    <row r="9" spans="1:5" ht="12">
      <c r="A9" s="164" t="s">
        <v>65</v>
      </c>
      <c r="B9" s="165">
        <v>600</v>
      </c>
      <c r="C9" s="166">
        <f>SUM('[1]Sammanfattning augusti'!$F$17)</f>
        <v>895</v>
      </c>
      <c r="D9" s="167">
        <f>'[2]delprogram bil 4'!G17</f>
        <v>815</v>
      </c>
      <c r="E9" s="167">
        <f>SUM('[3]Sammanfattning 2005'!$D$17)</f>
        <v>602</v>
      </c>
    </row>
    <row r="10" spans="1:5" s="172" customFormat="1" ht="12">
      <c r="A10" s="168" t="s">
        <v>66</v>
      </c>
      <c r="B10" s="169">
        <v>370</v>
      </c>
      <c r="C10" s="170"/>
      <c r="D10" s="171"/>
      <c r="E10" s="171"/>
    </row>
    <row r="11" spans="1:5" s="172" customFormat="1" ht="12">
      <c r="A11" s="164" t="s">
        <v>67</v>
      </c>
      <c r="B11" s="165">
        <v>3</v>
      </c>
      <c r="C11" s="166">
        <f>SUM('[1]Sammanfattning augusti'!$F$28)</f>
        <v>3</v>
      </c>
      <c r="D11" s="167">
        <f>'[2]delprogram bil 4'!G23</f>
        <v>3</v>
      </c>
      <c r="E11" s="167">
        <f>SUM('[3]Sammanfattning 2005'!$D$27)</f>
        <v>3</v>
      </c>
    </row>
    <row r="12" spans="1:5" ht="12">
      <c r="A12" s="168" t="s">
        <v>42</v>
      </c>
      <c r="B12" s="169">
        <v>420</v>
      </c>
      <c r="C12" s="170">
        <f>SUM('[1]Sammanfattning augusti'!$F$30)</f>
        <v>335</v>
      </c>
      <c r="D12" s="171">
        <f>'[2]delprogram bil 4'!G30</f>
        <v>340</v>
      </c>
      <c r="E12" s="171">
        <f>SUM('[3]Sammanfattning 2005'!$D$30)</f>
        <v>268</v>
      </c>
    </row>
    <row r="13" spans="1:5" s="172" customFormat="1" ht="12">
      <c r="A13" s="164" t="s">
        <v>68</v>
      </c>
      <c r="B13" s="165">
        <v>335</v>
      </c>
      <c r="C13" s="173">
        <f>SUM('[1]Sammanfattning augusti'!$F$21)</f>
        <v>273</v>
      </c>
      <c r="D13" s="167">
        <f>'[2]delprogram bil 4'!G39</f>
        <v>290</v>
      </c>
      <c r="E13" s="167">
        <f>SUM('[3]Sammanfattning 2005'!$D$21)</f>
        <v>258</v>
      </c>
    </row>
    <row r="14" spans="1:5" s="178" customFormat="1" ht="11.25">
      <c r="A14" s="174" t="s">
        <v>69</v>
      </c>
      <c r="B14" s="175">
        <f>SUM(B9:B13)</f>
        <v>1728</v>
      </c>
      <c r="C14" s="176">
        <f>SUM(C9:C13)</f>
        <v>1506</v>
      </c>
      <c r="D14" s="177">
        <f>SUM(D9:D13)</f>
        <v>1448</v>
      </c>
      <c r="E14" s="177">
        <f>SUM(E9:E13)</f>
        <v>1131</v>
      </c>
    </row>
    <row r="15" spans="1:5" ht="12">
      <c r="A15" s="179"/>
      <c r="B15" s="180"/>
      <c r="C15" s="181"/>
      <c r="D15" s="182"/>
      <c r="E15" s="182"/>
    </row>
    <row r="16" spans="1:5" ht="12">
      <c r="A16" s="183" t="s">
        <v>70</v>
      </c>
      <c r="B16" s="180"/>
      <c r="C16" s="181"/>
      <c r="D16" s="182"/>
      <c r="E16" s="182"/>
    </row>
    <row r="17" spans="1:5" s="172" customFormat="1" ht="12">
      <c r="A17" s="164" t="s">
        <v>71</v>
      </c>
      <c r="B17" s="165">
        <v>532</v>
      </c>
      <c r="C17" s="166">
        <v>485</v>
      </c>
      <c r="D17" s="167">
        <f>'[2]delprogram bil 4'!G53</f>
        <v>477</v>
      </c>
      <c r="E17" s="167">
        <f>SUM('[3]Sammanfattning 2005'!$D$19)</f>
        <v>442</v>
      </c>
    </row>
    <row r="18" spans="1:5" s="172" customFormat="1" ht="12">
      <c r="A18" s="168" t="s">
        <v>72</v>
      </c>
      <c r="B18" s="169">
        <v>211</v>
      </c>
      <c r="C18" s="170">
        <v>183</v>
      </c>
      <c r="D18" s="171">
        <f>'[2]delprogram bil 4'!G63</f>
        <v>198</v>
      </c>
      <c r="E18" s="171">
        <f>SUM('[3]Sammanfattning 2005'!$D$31)</f>
        <v>163</v>
      </c>
    </row>
    <row r="19" spans="1:5" ht="12">
      <c r="A19" s="164" t="s">
        <v>73</v>
      </c>
      <c r="B19" s="165">
        <v>75</v>
      </c>
      <c r="C19" s="166">
        <v>19</v>
      </c>
      <c r="D19" s="167">
        <f>'[2]delprogram bil 4'!G71</f>
        <v>16</v>
      </c>
      <c r="E19" s="167">
        <f>SUM('[3]Sammanfattning 2005'!$D$32)</f>
        <v>7</v>
      </c>
    </row>
    <row r="20" spans="1:5" s="172" customFormat="1" ht="12">
      <c r="A20" s="168" t="s">
        <v>41</v>
      </c>
      <c r="B20" s="169">
        <f>2670-600</f>
        <v>2070</v>
      </c>
      <c r="C20" s="170">
        <v>1687</v>
      </c>
      <c r="D20" s="171">
        <f>'[2]delprogram bil 4'!G77</f>
        <v>1647</v>
      </c>
      <c r="E20" s="171">
        <f>SUM('[3]Sammanfattning 2005'!$D$33)</f>
        <v>1313</v>
      </c>
    </row>
    <row r="21" spans="1:5" ht="12">
      <c r="A21" s="164" t="s">
        <v>74</v>
      </c>
      <c r="B21" s="165">
        <v>0</v>
      </c>
      <c r="C21" s="166">
        <v>325</v>
      </c>
      <c r="D21" s="167">
        <f>'[2]delprogram bil 4'!G83</f>
        <v>200</v>
      </c>
      <c r="E21" s="167">
        <f>SUM('[3]Sammanfattning 2005'!$D$34)</f>
        <v>288</v>
      </c>
    </row>
    <row r="22" spans="1:5" s="172" customFormat="1" ht="12">
      <c r="A22" s="168" t="s">
        <v>36</v>
      </c>
      <c r="B22" s="169">
        <v>833</v>
      </c>
      <c r="C22" s="170"/>
      <c r="D22" s="171"/>
      <c r="E22" s="171"/>
    </row>
    <row r="23" spans="1:5" s="172" customFormat="1" ht="12">
      <c r="A23" s="164" t="s">
        <v>75</v>
      </c>
      <c r="B23" s="165">
        <v>640</v>
      </c>
      <c r="C23" s="166">
        <v>2260</v>
      </c>
      <c r="D23" s="167">
        <f>'[2]delprogram bil 4'!C125</f>
        <v>1500</v>
      </c>
      <c r="E23" s="167">
        <f>SUM('[3]Sammanfattning 2005'!$D$47)</f>
        <v>767</v>
      </c>
    </row>
    <row r="24" spans="1:5" s="178" customFormat="1" ht="11.25">
      <c r="A24" s="174" t="s">
        <v>69</v>
      </c>
      <c r="B24" s="175">
        <f>SUM(B17:B23)</f>
        <v>4361</v>
      </c>
      <c r="C24" s="176">
        <f>SUM(C17:C23)</f>
        <v>4959</v>
      </c>
      <c r="D24" s="177">
        <f>SUM(D17:D23)</f>
        <v>4038</v>
      </c>
      <c r="E24" s="177">
        <f>SUM(E17:E23)</f>
        <v>2980</v>
      </c>
    </row>
    <row r="25" spans="1:5" ht="12">
      <c r="A25" s="168"/>
      <c r="B25" s="184"/>
      <c r="C25" s="185"/>
      <c r="D25" s="186"/>
      <c r="E25" s="186"/>
    </row>
    <row r="26" spans="1:5" ht="12">
      <c r="A26" s="183" t="s">
        <v>76</v>
      </c>
      <c r="B26" s="180"/>
      <c r="C26" s="181"/>
      <c r="D26" s="182"/>
      <c r="E26" s="182"/>
    </row>
    <row r="27" spans="1:5" ht="12">
      <c r="A27" s="187" t="s">
        <v>77</v>
      </c>
      <c r="B27" s="188">
        <v>101</v>
      </c>
      <c r="C27" s="189">
        <f>SUM('[1]Sammanfattning augusti'!$F$20)</f>
        <v>85</v>
      </c>
      <c r="D27" s="190">
        <f>'[2]delprogram bil 4'!G134</f>
        <v>85</v>
      </c>
      <c r="E27" s="190">
        <f>SUM('[3]Sammanfattning 2005'!$D$20)</f>
        <v>82</v>
      </c>
    </row>
    <row r="28" spans="1:5" s="172" customFormat="1" ht="12">
      <c r="A28" s="191" t="s">
        <v>78</v>
      </c>
      <c r="B28" s="192">
        <v>16</v>
      </c>
      <c r="C28" s="193">
        <f>SUM('[1]Sammanfattning augusti'!$F$22)</f>
        <v>30</v>
      </c>
      <c r="D28" s="194">
        <f>'[2]delprogram bil 4'!G141</f>
        <v>14</v>
      </c>
      <c r="E28" s="194">
        <f>SUM('[3]Sammanfattning 2005'!$D$22)</f>
        <v>34</v>
      </c>
    </row>
    <row r="29" spans="1:5" ht="12">
      <c r="A29" s="187" t="s">
        <v>79</v>
      </c>
      <c r="B29" s="188">
        <v>18</v>
      </c>
      <c r="C29" s="189">
        <f>SUM('[1]Sammanfattning augusti'!$F$23)</f>
        <v>283</v>
      </c>
      <c r="D29" s="190">
        <f>'[2]delprogram bil 4'!G160</f>
        <v>238</v>
      </c>
      <c r="E29" s="190">
        <f>SUM('[3]Sammanfattning 2005'!$D$23)</f>
        <v>627</v>
      </c>
    </row>
    <row r="30" spans="1:5" s="172" customFormat="1" ht="12">
      <c r="A30" s="191" t="s">
        <v>80</v>
      </c>
      <c r="B30" s="192">
        <v>158</v>
      </c>
      <c r="C30" s="193"/>
      <c r="D30" s="194"/>
      <c r="E30" s="194"/>
    </row>
    <row r="31" spans="1:5" s="172" customFormat="1" ht="12">
      <c r="A31" s="187" t="s">
        <v>81</v>
      </c>
      <c r="B31" s="188">
        <v>190</v>
      </c>
      <c r="C31" s="189"/>
      <c r="D31" s="190"/>
      <c r="E31" s="190"/>
    </row>
    <row r="32" spans="1:5" s="172" customFormat="1" ht="12">
      <c r="A32" s="191" t="s">
        <v>82</v>
      </c>
      <c r="B32" s="192">
        <v>123</v>
      </c>
      <c r="C32" s="193">
        <f>SUM('[1]Sammanfattning augusti'!$F$24)</f>
        <v>125</v>
      </c>
      <c r="D32" s="194">
        <f>'[2]delprogram bil 4'!G172</f>
        <v>155</v>
      </c>
      <c r="E32" s="194">
        <f>SUM('[3]Sammanfattning 2005'!$D$24)</f>
        <v>93</v>
      </c>
    </row>
    <row r="33" spans="1:5" ht="12">
      <c r="A33" s="187" t="s">
        <v>83</v>
      </c>
      <c r="B33" s="188">
        <v>372</v>
      </c>
      <c r="C33" s="189">
        <f>SUM('[1]Sammanfattning augusti'!$F$25)</f>
        <v>562</v>
      </c>
      <c r="D33" s="190">
        <f>'[2]delprogram bil 4'!G194</f>
        <v>466</v>
      </c>
      <c r="E33" s="190">
        <f>SUM('[3]Sammanfattning 2005'!$D$25)</f>
        <v>139</v>
      </c>
    </row>
    <row r="34" spans="1:5" s="172" customFormat="1" ht="12">
      <c r="A34" s="168" t="s">
        <v>84</v>
      </c>
      <c r="B34" s="169">
        <v>275</v>
      </c>
      <c r="C34" s="170">
        <f>SUM('[1]Sammanfattning augusti'!$F$18)</f>
        <v>221</v>
      </c>
      <c r="D34" s="171">
        <f>'[2]delprogram bil 4'!G202</f>
        <v>200</v>
      </c>
      <c r="E34" s="171">
        <f>SUM('[3]Sammanfattning 2005'!$D$18)</f>
        <v>26</v>
      </c>
    </row>
    <row r="35" spans="1:5" ht="12">
      <c r="A35" s="164" t="s">
        <v>85</v>
      </c>
      <c r="B35" s="165"/>
      <c r="C35" s="166">
        <f>SUM('[1]Sammanfattning augusti'!$F$27)</f>
        <v>320</v>
      </c>
      <c r="D35" s="167">
        <f>'[2]delprogram bil 4'!G206</f>
        <v>320</v>
      </c>
      <c r="E35" s="167">
        <f>SUM('[3]Sammanfattning 2005'!$D$28)</f>
        <v>0</v>
      </c>
    </row>
    <row r="36" spans="1:5" s="178" customFormat="1" ht="11.25">
      <c r="A36" s="174" t="s">
        <v>69</v>
      </c>
      <c r="B36" s="175">
        <f>SUM(B27:B35)</f>
        <v>1253</v>
      </c>
      <c r="C36" s="195">
        <f>SUM(C27:C35)</f>
        <v>1626</v>
      </c>
      <c r="D36" s="177">
        <f>SUM(D27:D35)</f>
        <v>1478</v>
      </c>
      <c r="E36" s="177">
        <f>SUM(E27:E35)</f>
        <v>1001</v>
      </c>
    </row>
    <row r="37" spans="1:5" ht="12">
      <c r="A37" s="191"/>
      <c r="B37" s="180"/>
      <c r="C37" s="181"/>
      <c r="D37" s="182"/>
      <c r="E37" s="182"/>
    </row>
    <row r="38" spans="1:5" ht="12">
      <c r="A38" s="183" t="s">
        <v>86</v>
      </c>
      <c r="B38" s="180"/>
      <c r="C38" s="181"/>
      <c r="D38" s="182"/>
      <c r="E38" s="182"/>
    </row>
    <row r="39" spans="1:5" ht="12">
      <c r="A39" s="164" t="s">
        <v>87</v>
      </c>
      <c r="B39" s="165">
        <v>195</v>
      </c>
      <c r="C39" s="166">
        <f>SUM('[1]Sammanfattning augusti'!$F$41)</f>
        <v>133</v>
      </c>
      <c r="D39" s="167">
        <f>'[2]delprogram bil 4'!G218</f>
        <v>200</v>
      </c>
      <c r="E39" s="167">
        <f>SUM('[3]Sammanfattning 2005'!$D$41)</f>
        <v>123</v>
      </c>
    </row>
    <row r="40" spans="1:5" s="172" customFormat="1" ht="12">
      <c r="A40" s="168" t="s">
        <v>88</v>
      </c>
      <c r="B40" s="169">
        <v>10</v>
      </c>
      <c r="C40" s="170">
        <f>SUM('[1]Sammanfattning augusti'!$F$46)</f>
        <v>5</v>
      </c>
      <c r="D40" s="196">
        <f>'[2]delprogram bil 4'!G224</f>
        <v>5</v>
      </c>
      <c r="E40" s="171">
        <f>SUM('[3]Sammanfattning 2005'!$D$46)</f>
        <v>5</v>
      </c>
    </row>
    <row r="41" spans="1:5" ht="12">
      <c r="A41" s="164" t="s">
        <v>89</v>
      </c>
      <c r="B41" s="165">
        <v>40</v>
      </c>
      <c r="C41" s="166">
        <f>SUM('[1]Sammanfattning augusti'!$F$29)</f>
        <v>25</v>
      </c>
      <c r="D41" s="167">
        <f>'[2]delprogram bil 4'!G230</f>
        <v>25</v>
      </c>
      <c r="E41" s="167">
        <f>SUM('[3]Sammanfattning 2005'!$D$29)</f>
        <v>55</v>
      </c>
    </row>
    <row r="42" spans="1:5" s="172" customFormat="1" ht="12">
      <c r="A42" s="168" t="s">
        <v>90</v>
      </c>
      <c r="B42" s="169">
        <v>300</v>
      </c>
      <c r="C42" s="170">
        <f>SUM('[1]Sammanfattning augusti'!$F$43)</f>
        <v>0</v>
      </c>
      <c r="D42" s="171">
        <v>0</v>
      </c>
      <c r="E42" s="171">
        <f>SUM('[3]Sammanfattning 2005'!$D$43)</f>
        <v>292</v>
      </c>
    </row>
    <row r="43" spans="1:5" ht="12">
      <c r="A43" s="164" t="s">
        <v>91</v>
      </c>
      <c r="B43" s="165">
        <v>305</v>
      </c>
      <c r="C43" s="166">
        <f>SUM('[1]Sammanfattning augusti'!$F$42)</f>
        <v>295</v>
      </c>
      <c r="D43" s="167">
        <f>'[2]delprogram bil 4'!G242</f>
        <v>280</v>
      </c>
      <c r="E43" s="167">
        <f>SUM('[3]Sammanfattning 2005'!$D$42)</f>
        <v>276</v>
      </c>
    </row>
    <row r="44" spans="1:5" s="172" customFormat="1" ht="12">
      <c r="A44" s="168" t="s">
        <v>92</v>
      </c>
      <c r="B44" s="169">
        <v>40</v>
      </c>
      <c r="C44" s="170">
        <f>SUM('[1]Sammanfattning augusti'!$F$44)</f>
        <v>40</v>
      </c>
      <c r="D44" s="171">
        <f>'[2]delprogram bil 4'!G248</f>
        <v>40</v>
      </c>
      <c r="E44" s="171">
        <f>SUM('[3]Sammanfattning 2005'!$D$44)</f>
        <v>37</v>
      </c>
    </row>
    <row r="45" spans="1:5" ht="12">
      <c r="A45" s="164" t="s">
        <v>93</v>
      </c>
      <c r="B45" s="165">
        <v>20</v>
      </c>
      <c r="C45" s="166">
        <f>SUM('[1]Sammanfattning augusti'!$F$45)</f>
        <v>15</v>
      </c>
      <c r="D45" s="167">
        <f>'[2]delprogram bil 4'!G254</f>
        <v>20</v>
      </c>
      <c r="E45" s="167">
        <f>SUM('[3]Sammanfattning 2005'!$D$45)</f>
        <v>11</v>
      </c>
    </row>
    <row r="46" spans="1:5" ht="12">
      <c r="A46" s="168" t="s">
        <v>94</v>
      </c>
      <c r="B46" s="169">
        <v>100</v>
      </c>
      <c r="C46" s="170"/>
      <c r="D46" s="171"/>
      <c r="E46" s="171"/>
    </row>
    <row r="47" spans="1:5" s="172" customFormat="1" ht="12">
      <c r="A47" s="164" t="s">
        <v>95</v>
      </c>
      <c r="B47" s="165">
        <v>30</v>
      </c>
      <c r="C47" s="166">
        <f>SUM('[1]Sammanfattning augusti'!$F$39+'[1]Sammanfattning augusti'!$F$40)</f>
        <v>46</v>
      </c>
      <c r="D47" s="167">
        <f>'[2]delprogram bil 4'!G261</f>
        <v>45</v>
      </c>
      <c r="E47" s="167">
        <f>SUM('[3]Sammanfattning 2005'!$D$39+'[3]Sammanfattning 2005'!$D$40)</f>
        <v>39</v>
      </c>
    </row>
    <row r="48" spans="1:5" s="198" customFormat="1" ht="11.25">
      <c r="A48" s="174" t="s">
        <v>69</v>
      </c>
      <c r="B48" s="175">
        <f>SUM(B39:B47)</f>
        <v>1040</v>
      </c>
      <c r="C48" s="197">
        <f>SUM(C39:C47)</f>
        <v>559</v>
      </c>
      <c r="D48" s="177">
        <f>SUM(D39:D47)</f>
        <v>615</v>
      </c>
      <c r="E48" s="177">
        <f>SUM(E39:E47)</f>
        <v>838</v>
      </c>
    </row>
    <row r="49" spans="1:5" ht="12">
      <c r="A49" s="168"/>
      <c r="B49" s="184"/>
      <c r="C49" s="185"/>
      <c r="D49" s="186"/>
      <c r="E49" s="186"/>
    </row>
    <row r="50" spans="1:5" ht="12">
      <c r="A50" s="183" t="s">
        <v>96</v>
      </c>
      <c r="B50" s="180"/>
      <c r="C50" s="181"/>
      <c r="D50" s="182"/>
      <c r="E50" s="182"/>
    </row>
    <row r="51" spans="1:5" ht="12">
      <c r="A51" s="164" t="s">
        <v>97</v>
      </c>
      <c r="B51" s="165"/>
      <c r="C51" s="166">
        <f>SUM('[1]Sammanfattning augusti'!$F$26)</f>
        <v>1696</v>
      </c>
      <c r="D51" s="167">
        <f>'[2]delprogram bil 4'!G276</f>
        <v>2146</v>
      </c>
      <c r="E51" s="167">
        <f>SUM('[3]Sammanfattning 2005'!$D$26)</f>
        <v>2630</v>
      </c>
    </row>
    <row r="52" spans="1:5" s="172" customFormat="1" ht="12">
      <c r="A52" s="168" t="s">
        <v>98</v>
      </c>
      <c r="B52" s="169"/>
      <c r="C52" s="170">
        <f>SUM('[1]Sammanfattning augusti'!$F$36)</f>
        <v>6947</v>
      </c>
      <c r="D52" s="171">
        <f>'[2]delprogram bil 4'!G306</f>
        <v>7428</v>
      </c>
      <c r="E52" s="171">
        <f>SUM('[3]Sammanfattning 2005'!$D$36)</f>
        <v>4292</v>
      </c>
    </row>
    <row r="53" spans="1:5" s="172" customFormat="1" ht="12">
      <c r="A53" s="164" t="s">
        <v>99</v>
      </c>
      <c r="B53" s="165">
        <v>4390</v>
      </c>
      <c r="C53" s="166"/>
      <c r="D53" s="167"/>
      <c r="E53" s="167"/>
    </row>
    <row r="54" spans="1:5" s="172" customFormat="1" ht="12">
      <c r="A54" s="168" t="s">
        <v>100</v>
      </c>
      <c r="B54" s="169">
        <v>1680</v>
      </c>
      <c r="C54" s="170"/>
      <c r="D54" s="171"/>
      <c r="E54" s="171"/>
    </row>
    <row r="55" spans="1:5" s="172" customFormat="1" ht="12">
      <c r="A55" s="164" t="s">
        <v>101</v>
      </c>
      <c r="B55" s="165">
        <v>3535</v>
      </c>
      <c r="C55" s="166"/>
      <c r="D55" s="167"/>
      <c r="E55" s="167"/>
    </row>
    <row r="56" spans="1:5" ht="12">
      <c r="A56" s="168" t="s">
        <v>10</v>
      </c>
      <c r="B56" s="169">
        <v>50</v>
      </c>
      <c r="C56" s="170">
        <f>SUM('[1]Sammanfattning augusti'!$F$35)</f>
        <v>100</v>
      </c>
      <c r="D56" s="171">
        <f>'[2]delprogram bil 4'!G311</f>
        <v>90</v>
      </c>
      <c r="E56" s="171">
        <f>SUM('[3]Sammanfattning 2005'!$D$35)</f>
        <v>4</v>
      </c>
    </row>
    <row r="57" spans="1:5" s="172" customFormat="1" ht="12">
      <c r="A57" s="164" t="s">
        <v>102</v>
      </c>
      <c r="B57" s="165"/>
      <c r="C57" s="166">
        <f>SUM('[1]Sammanfattning augusti'!$F$38)</f>
        <v>67</v>
      </c>
      <c r="D57" s="167">
        <f>'[2]delprogram bil 4'!G318</f>
        <v>65</v>
      </c>
      <c r="E57" s="167">
        <f>SUM('[3]Sammanfattning 2005'!$D$38)</f>
        <v>26</v>
      </c>
    </row>
    <row r="58" spans="1:5" s="172" customFormat="1" ht="12">
      <c r="A58" s="168" t="s">
        <v>103</v>
      </c>
      <c r="B58" s="169">
        <v>195</v>
      </c>
      <c r="C58" s="170"/>
      <c r="D58" s="171"/>
      <c r="E58" s="171"/>
    </row>
    <row r="59" spans="1:5" s="199" customFormat="1" ht="12">
      <c r="A59" s="249" t="s">
        <v>104</v>
      </c>
      <c r="B59" s="250">
        <v>-800</v>
      </c>
      <c r="C59" s="251">
        <f>SUM('[1]Sammanfattning augusti'!$F$37)</f>
        <v>-650</v>
      </c>
      <c r="D59" s="252">
        <f>'[2]delprogram bil 4'!G323</f>
        <v>-700</v>
      </c>
      <c r="E59" s="252">
        <f>SUM('[3]Sammanfattning 2005'!$D$37)</f>
        <v>-518</v>
      </c>
    </row>
    <row r="60" spans="1:5" ht="12">
      <c r="A60" s="174" t="s">
        <v>69</v>
      </c>
      <c r="B60" s="175">
        <f>SUM(B51:B59)</f>
        <v>9050</v>
      </c>
      <c r="C60" s="197">
        <f>SUM(C51:C59)</f>
        <v>8160</v>
      </c>
      <c r="D60" s="177">
        <f>SUM(D51:D59)</f>
        <v>9029</v>
      </c>
      <c r="E60" s="177">
        <f>SUM(E51:E59)</f>
        <v>6434</v>
      </c>
    </row>
    <row r="61" spans="1:5" ht="12">
      <c r="A61" s="200"/>
      <c r="B61" s="201"/>
      <c r="C61" s="202"/>
      <c r="D61" s="203"/>
      <c r="E61" s="203"/>
    </row>
    <row r="62" spans="1:5" s="198" customFormat="1" ht="12" thickBot="1">
      <c r="A62" s="204" t="s">
        <v>105</v>
      </c>
      <c r="B62" s="205">
        <f>SUM(B14+B24+B36+B48+B60)</f>
        <v>17432</v>
      </c>
      <c r="C62" s="206">
        <f>SUM(C14+C24+C36+C48+C60)</f>
        <v>16810</v>
      </c>
      <c r="D62" s="207">
        <f>SUM(D14+D24+D36+D48+D60)</f>
        <v>16608</v>
      </c>
      <c r="E62" s="207">
        <f>SUM(E14+E24+E36+E48+E60)</f>
        <v>12384</v>
      </c>
    </row>
    <row r="63" spans="1:5" ht="12">
      <c r="A63" s="168"/>
      <c r="B63" s="208"/>
      <c r="C63" s="208"/>
      <c r="D63" s="208"/>
      <c r="E63" s="208"/>
    </row>
    <row r="64" spans="1:5" ht="12">
      <c r="A64" s="168"/>
      <c r="B64" s="208"/>
      <c r="C64" s="208"/>
      <c r="D64" s="208"/>
      <c r="E64" s="208"/>
    </row>
    <row r="65" spans="1:5" ht="12" thickBot="1">
      <c r="A65" s="168"/>
      <c r="B65" s="208"/>
      <c r="C65" s="208"/>
      <c r="D65" s="208"/>
      <c r="E65" s="208"/>
    </row>
    <row r="66" spans="1:5" ht="12">
      <c r="A66" s="183" t="s">
        <v>106</v>
      </c>
      <c r="B66" s="180"/>
      <c r="C66" s="209"/>
      <c r="D66" s="210"/>
      <c r="E66" s="210"/>
    </row>
    <row r="67" spans="1:5" ht="12">
      <c r="A67" s="164" t="s">
        <v>107</v>
      </c>
      <c r="B67" s="165">
        <f>3260-B71</f>
        <v>2520</v>
      </c>
      <c r="C67" s="166">
        <f>SUM('[1]Sammanfattning augusti'!$F$50)</f>
        <v>2526</v>
      </c>
      <c r="D67" s="167">
        <f>'[2]delprogram bil 4'!G345</f>
        <v>2516</v>
      </c>
      <c r="E67" s="167">
        <f>SUM('[3]Sammanfattning 2005'!$D$50)</f>
        <v>2615</v>
      </c>
    </row>
    <row r="68" spans="1:5" s="172" customFormat="1" ht="12">
      <c r="A68" s="168" t="s">
        <v>108</v>
      </c>
      <c r="B68" s="169">
        <v>70</v>
      </c>
      <c r="C68" s="170">
        <f>SUM('[1]Sammanfattning augusti'!$F$51)</f>
        <v>14</v>
      </c>
      <c r="D68" s="171">
        <f>'[2]delprogram bil 4'!G357</f>
        <v>16</v>
      </c>
      <c r="E68" s="171">
        <f>SUM('[3]Sammanfattning 2005'!$D$51)</f>
        <v>111</v>
      </c>
    </row>
    <row r="69" spans="1:5" ht="12">
      <c r="A69" s="164" t="s">
        <v>109</v>
      </c>
      <c r="B69" s="165">
        <v>630</v>
      </c>
      <c r="C69" s="166">
        <f>SUM('[1]Sammanfattning augusti'!$F$52)</f>
        <v>390</v>
      </c>
      <c r="D69" s="167">
        <f>'[2]delprogram bil 4'!G363</f>
        <v>390</v>
      </c>
      <c r="E69" s="167">
        <f>SUM('[3]Sammanfattning 2005'!$D$52)</f>
        <v>342</v>
      </c>
    </row>
    <row r="70" spans="1:5" s="172" customFormat="1" ht="12">
      <c r="A70" s="168" t="s">
        <v>110</v>
      </c>
      <c r="B70" s="169">
        <v>80</v>
      </c>
      <c r="C70" s="211">
        <f>SUM('[1]Sammanfattning augusti'!$F$53)</f>
        <v>85</v>
      </c>
      <c r="D70" s="171">
        <f>'[2]delprogram bil 4'!G370</f>
        <v>75</v>
      </c>
      <c r="E70" s="171">
        <f>SUM('[3]Sammanfattning 2005'!$D$53)</f>
        <v>110</v>
      </c>
    </row>
    <row r="71" spans="1:5" ht="12">
      <c r="A71" s="164" t="s">
        <v>111</v>
      </c>
      <c r="B71" s="165">
        <f>250+490</f>
        <v>740</v>
      </c>
      <c r="C71" s="166">
        <f>SUM('[1]Sammanfattning augusti'!$F$55)</f>
        <v>500</v>
      </c>
      <c r="D71" s="167">
        <f>'[2]delprogram bil 4'!G350</f>
        <v>485</v>
      </c>
      <c r="E71" s="167">
        <f>SUM('[3]Sammanfattning 2005'!$D$55)</f>
        <v>455</v>
      </c>
    </row>
    <row r="72" spans="1:5" s="172" customFormat="1" ht="12">
      <c r="A72" s="168" t="s">
        <v>112</v>
      </c>
      <c r="B72" s="169">
        <v>14784</v>
      </c>
      <c r="C72" s="170">
        <f>SUM('[1]Sammanfattning augusti'!$F$54)</f>
        <v>12151</v>
      </c>
      <c r="D72" s="171">
        <f>'[2]delprogram bil 4'!G389</f>
        <v>11787</v>
      </c>
      <c r="E72" s="171">
        <f>SUM('[3]Sammanfattning 2005'!$D$54)</f>
        <v>10235</v>
      </c>
    </row>
    <row r="73" spans="1:5" ht="12" thickBot="1">
      <c r="A73" s="174" t="s">
        <v>69</v>
      </c>
      <c r="B73" s="212">
        <f>SUM(B67:B72)</f>
        <v>18824</v>
      </c>
      <c r="C73" s="213">
        <f>SUM(C67:C72)</f>
        <v>15666</v>
      </c>
      <c r="D73" s="214">
        <f>SUM(D67:D72)</f>
        <v>15269</v>
      </c>
      <c r="E73" s="214">
        <f>SUM(E67:E72)</f>
        <v>13868</v>
      </c>
    </row>
    <row r="74" spans="1:5" s="216" customFormat="1" ht="12">
      <c r="A74" s="200"/>
      <c r="B74" s="215"/>
      <c r="C74" s="215"/>
      <c r="D74" s="215"/>
      <c r="E74" s="215"/>
    </row>
    <row r="75" spans="1:5" s="216" customFormat="1" ht="12">
      <c r="A75" s="200"/>
      <c r="B75" s="215"/>
      <c r="C75" s="215"/>
      <c r="D75" s="215"/>
      <c r="E75" s="215"/>
    </row>
    <row r="76" spans="1:5" s="216" customFormat="1" ht="12">
      <c r="A76" s="217" t="s">
        <v>113</v>
      </c>
      <c r="B76" s="218">
        <f>SUM(B62+B73)</f>
        <v>36256</v>
      </c>
      <c r="C76" s="218">
        <f>SUM(C62+C73)</f>
        <v>32476</v>
      </c>
      <c r="D76" s="218">
        <f>SUM(D62+D73)</f>
        <v>31877</v>
      </c>
      <c r="E76" s="218">
        <f>SUM(E62+E73)</f>
        <v>26252</v>
      </c>
    </row>
    <row r="77" spans="1:5" s="216" customFormat="1" ht="12">
      <c r="A77" s="219"/>
      <c r="B77" s="215"/>
      <c r="C77" s="215"/>
      <c r="D77" s="215"/>
      <c r="E77" s="215"/>
    </row>
    <row r="78" spans="1:5" s="216" customFormat="1" ht="12">
      <c r="A78" s="219"/>
      <c r="B78" s="215"/>
      <c r="C78" s="215"/>
      <c r="D78" s="215"/>
      <c r="E78" s="215"/>
    </row>
    <row r="79" spans="1:5" s="216" customFormat="1" ht="12">
      <c r="A79" s="168"/>
      <c r="B79" s="220"/>
      <c r="C79" s="220"/>
      <c r="D79" s="220"/>
      <c r="E79" s="220"/>
    </row>
    <row r="80" spans="1:5" ht="12">
      <c r="A80" s="221" t="s">
        <v>114</v>
      </c>
      <c r="B80" s="222"/>
      <c r="C80" s="222"/>
      <c r="D80" s="222"/>
      <c r="E80" s="222"/>
    </row>
    <row r="81" spans="1:5" ht="12">
      <c r="A81" s="164" t="s">
        <v>115</v>
      </c>
      <c r="B81" s="224">
        <f>'delprogram bil 4'!G452</f>
        <v>14903</v>
      </c>
      <c r="C81" s="224">
        <v>14200</v>
      </c>
      <c r="D81" s="224">
        <f>'[2]delprogram bil 4'!G397</f>
        <v>13850</v>
      </c>
      <c r="E81" s="224">
        <f>SUM('[3]Sammanfattning 2005'!$D$58)</f>
        <v>13359</v>
      </c>
    </row>
    <row r="82" spans="1:5" ht="12">
      <c r="A82" s="174" t="s">
        <v>69</v>
      </c>
      <c r="B82" s="225">
        <f>SUM(B81:B81)</f>
        <v>14903</v>
      </c>
      <c r="C82" s="225">
        <f>SUM(C81:C81)</f>
        <v>14200</v>
      </c>
      <c r="D82" s="225">
        <f>SUM(D81:D81)</f>
        <v>13850</v>
      </c>
      <c r="E82" s="225">
        <f>SUM(E81:E81)</f>
        <v>13359</v>
      </c>
    </row>
    <row r="83" spans="1:5" ht="12">
      <c r="A83" s="200"/>
      <c r="B83" s="201"/>
      <c r="C83" s="201"/>
      <c r="D83" s="201"/>
      <c r="E83" s="201"/>
    </row>
    <row r="84" spans="1:5" ht="12">
      <c r="A84" s="217" t="s">
        <v>116</v>
      </c>
      <c r="B84" s="225">
        <f>SUM(B82)</f>
        <v>14903</v>
      </c>
      <c r="C84" s="225">
        <f>SUM(C82)</f>
        <v>14200</v>
      </c>
      <c r="D84" s="225">
        <f>SUM(D82)</f>
        <v>13850</v>
      </c>
      <c r="E84" s="225">
        <f>SUM(E82)</f>
        <v>13359</v>
      </c>
    </row>
    <row r="85" spans="1:5" s="216" customFormat="1" ht="12">
      <c r="A85" s="168"/>
      <c r="B85" s="220"/>
      <c r="C85" s="220"/>
      <c r="D85" s="220"/>
      <c r="E85" s="220"/>
    </row>
    <row r="86" spans="1:5" s="216" customFormat="1" ht="12">
      <c r="A86" s="174"/>
      <c r="B86" s="226"/>
      <c r="C86" s="226"/>
      <c r="D86" s="226"/>
      <c r="E86" s="226"/>
    </row>
    <row r="87" spans="1:5" ht="12">
      <c r="A87" s="217" t="s">
        <v>117</v>
      </c>
      <c r="B87" s="218">
        <f>SUM(B76+B84)</f>
        <v>51159</v>
      </c>
      <c r="C87" s="218">
        <f>SUM(C76+C84)</f>
        <v>46676</v>
      </c>
      <c r="D87" s="218">
        <f>SUM(D76+D84)</f>
        <v>45727</v>
      </c>
      <c r="E87" s="218">
        <f>SUM(E76+E84)</f>
        <v>39611</v>
      </c>
    </row>
    <row r="88" spans="1:5" ht="12">
      <c r="A88" s="219"/>
      <c r="B88" s="157"/>
      <c r="C88" s="157"/>
      <c r="D88" s="157"/>
      <c r="E88" s="157"/>
    </row>
    <row r="89" spans="1:5" ht="12">
      <c r="A89" s="219"/>
      <c r="B89" s="157"/>
      <c r="C89" s="157"/>
      <c r="D89" s="157"/>
      <c r="E89" s="227"/>
    </row>
    <row r="90" spans="1:5" ht="12">
      <c r="A90" s="221" t="s">
        <v>118</v>
      </c>
      <c r="B90" s="228"/>
      <c r="C90" s="228"/>
      <c r="D90" s="228"/>
      <c r="E90" s="157"/>
    </row>
    <row r="91" spans="1:5" ht="12">
      <c r="A91" s="179" t="s">
        <v>119</v>
      </c>
      <c r="B91" s="229">
        <f>SUM(B62)</f>
        <v>17432</v>
      </c>
      <c r="C91" s="229">
        <f>SUM(C62)</f>
        <v>16810</v>
      </c>
      <c r="D91" s="229">
        <f>SUM(D62)</f>
        <v>16608</v>
      </c>
      <c r="E91" s="229">
        <f>SUM(E62)</f>
        <v>12384</v>
      </c>
    </row>
    <row r="92" spans="1:5" ht="12">
      <c r="A92" s="179" t="s">
        <v>120</v>
      </c>
      <c r="B92" s="223">
        <f>SUM(B73-B72)</f>
        <v>4040</v>
      </c>
      <c r="C92" s="223">
        <f>SUM(C73-C72)</f>
        <v>3515</v>
      </c>
      <c r="D92" s="223">
        <f>SUM(D73-D72)</f>
        <v>3482</v>
      </c>
      <c r="E92" s="223">
        <f>SUM(E73-E72)</f>
        <v>3633</v>
      </c>
    </row>
    <row r="93" spans="1:5" ht="12">
      <c r="A93" s="179" t="s">
        <v>18</v>
      </c>
      <c r="B93" s="223">
        <f>SUM(B72)</f>
        <v>14784</v>
      </c>
      <c r="C93" s="223">
        <f>SUM(C72)</f>
        <v>12151</v>
      </c>
      <c r="D93" s="223">
        <f>SUM(D72)</f>
        <v>11787</v>
      </c>
      <c r="E93" s="223">
        <f>SUM(E72)</f>
        <v>10235</v>
      </c>
    </row>
    <row r="94" spans="1:5" ht="12">
      <c r="A94" s="221" t="s">
        <v>19</v>
      </c>
      <c r="B94" s="230">
        <f>SUM(B76)</f>
        <v>36256</v>
      </c>
      <c r="C94" s="230">
        <f>SUM(C76)</f>
        <v>32476</v>
      </c>
      <c r="D94" s="230">
        <f>SUM(D76)</f>
        <v>31877</v>
      </c>
      <c r="E94" s="230">
        <f>SUM(E76)</f>
        <v>26252</v>
      </c>
    </row>
    <row r="95" spans="1:5" ht="12">
      <c r="A95" s="221" t="s">
        <v>121</v>
      </c>
      <c r="B95" s="231">
        <f>SUM(B84)</f>
        <v>14903</v>
      </c>
      <c r="C95" s="231">
        <f>SUM(C84)</f>
        <v>14200</v>
      </c>
      <c r="D95" s="231">
        <f>SUM(D84)</f>
        <v>13850</v>
      </c>
      <c r="E95" s="231">
        <f>SUM(E84)</f>
        <v>13359</v>
      </c>
    </row>
    <row r="96" spans="1:5" ht="12">
      <c r="A96" s="232" t="s">
        <v>117</v>
      </c>
      <c r="B96" s="218">
        <f>+B94+B95</f>
        <v>51159</v>
      </c>
      <c r="C96" s="218">
        <f>+C94+C95</f>
        <v>46676</v>
      </c>
      <c r="D96" s="218">
        <f>+D94+D95</f>
        <v>45727</v>
      </c>
      <c r="E96" s="218">
        <f>+E94+E95</f>
        <v>39611</v>
      </c>
    </row>
    <row r="97" spans="1:5" ht="12">
      <c r="A97" s="221"/>
      <c r="B97" s="228"/>
      <c r="C97" s="228"/>
      <c r="D97" s="221"/>
      <c r="E97" s="228"/>
    </row>
    <row r="98" spans="1:5" ht="12">
      <c r="A98" s="179"/>
      <c r="B98" s="228"/>
      <c r="C98" s="228"/>
      <c r="D98" s="233"/>
      <c r="E98" s="228"/>
    </row>
    <row r="99" spans="1:5" ht="12">
      <c r="A99" s="233"/>
      <c r="B99" s="228"/>
      <c r="C99" s="228"/>
      <c r="D99" s="234"/>
      <c r="E99" s="228"/>
    </row>
    <row r="100" spans="1:5" ht="12">
      <c r="A100" s="235"/>
      <c r="B100" s="228"/>
      <c r="C100" s="228"/>
      <c r="D100" s="235"/>
      <c r="E100" s="228"/>
    </row>
    <row r="101" spans="1:5" ht="12">
      <c r="A101" s="235"/>
      <c r="B101" s="228"/>
      <c r="C101" s="228"/>
      <c r="D101" s="235"/>
      <c r="E101" s="228"/>
    </row>
    <row r="102" spans="1:5" ht="12">
      <c r="A102" s="235"/>
      <c r="B102" s="228"/>
      <c r="C102" s="228"/>
      <c r="D102" s="235"/>
      <c r="E102" s="228"/>
    </row>
    <row r="103" spans="1:5" ht="12">
      <c r="A103" s="235"/>
      <c r="B103" s="228"/>
      <c r="C103" s="228"/>
      <c r="D103" s="235"/>
      <c r="E103" s="228"/>
    </row>
    <row r="104" spans="1:5" ht="12">
      <c r="A104" s="235"/>
      <c r="B104" s="228"/>
      <c r="C104" s="228"/>
      <c r="D104" s="235"/>
      <c r="E104" s="228"/>
    </row>
    <row r="105" spans="1:5" ht="12">
      <c r="A105" s="235"/>
      <c r="B105" s="228"/>
      <c r="C105" s="228"/>
      <c r="D105" s="235"/>
      <c r="E105" s="228"/>
    </row>
    <row r="106" spans="1:5" ht="12">
      <c r="A106" s="235"/>
      <c r="B106" s="228"/>
      <c r="C106" s="228"/>
      <c r="D106" s="235"/>
      <c r="E106" s="228"/>
    </row>
    <row r="107" spans="1:5" ht="12">
      <c r="A107" s="235"/>
      <c r="B107" s="228"/>
      <c r="C107" s="228"/>
      <c r="D107" s="235"/>
      <c r="E107" s="228"/>
    </row>
    <row r="108" spans="1:5" ht="12">
      <c r="A108" s="235"/>
      <c r="B108" s="228"/>
      <c r="C108" s="228"/>
      <c r="D108" s="235"/>
      <c r="E108" s="228"/>
    </row>
    <row r="109" spans="1:5" ht="12">
      <c r="A109" s="235"/>
      <c r="B109" s="228"/>
      <c r="C109" s="228"/>
      <c r="D109" s="235"/>
      <c r="E109" s="228"/>
    </row>
    <row r="110" spans="1:5" ht="12">
      <c r="A110" s="235"/>
      <c r="B110" s="228"/>
      <c r="C110" s="228"/>
      <c r="D110" s="235"/>
      <c r="E110" s="228"/>
    </row>
    <row r="111" spans="1:5" ht="12">
      <c r="A111" s="235"/>
      <c r="B111" s="228"/>
      <c r="C111" s="228"/>
      <c r="D111" s="235"/>
      <c r="E111" s="228"/>
    </row>
    <row r="112" spans="1:5" ht="12">
      <c r="A112" s="235"/>
      <c r="B112" s="228"/>
      <c r="C112" s="228"/>
      <c r="D112" s="235"/>
      <c r="E112" s="228"/>
    </row>
    <row r="113" spans="1:5" ht="12">
      <c r="A113" s="235"/>
      <c r="B113" s="228"/>
      <c r="C113" s="228"/>
      <c r="D113" s="235"/>
      <c r="E113" s="228"/>
    </row>
    <row r="114" spans="1:5" ht="12">
      <c r="A114" s="235"/>
      <c r="B114" s="228"/>
      <c r="C114" s="228"/>
      <c r="D114" s="235"/>
      <c r="E114" s="228"/>
    </row>
    <row r="115" spans="1:5" ht="12">
      <c r="A115" s="235"/>
      <c r="B115" s="228"/>
      <c r="C115" s="228"/>
      <c r="D115" s="235"/>
      <c r="E115" s="228"/>
    </row>
    <row r="116" spans="1:5" ht="12">
      <c r="A116" s="235"/>
      <c r="B116" s="228"/>
      <c r="C116" s="228"/>
      <c r="D116" s="235"/>
      <c r="E116" s="228"/>
    </row>
    <row r="117" spans="1:5" ht="12">
      <c r="A117" s="235"/>
      <c r="B117" s="228"/>
      <c r="C117" s="228"/>
      <c r="D117" s="235"/>
      <c r="E117" s="228"/>
    </row>
    <row r="118" spans="1:5" ht="12">
      <c r="A118" s="235"/>
      <c r="B118" s="228"/>
      <c r="C118" s="228"/>
      <c r="D118" s="235"/>
      <c r="E118" s="228"/>
    </row>
    <row r="119" spans="1:5" ht="12">
      <c r="A119" s="235"/>
      <c r="B119" s="228"/>
      <c r="C119" s="228"/>
      <c r="D119" s="235"/>
      <c r="E119" s="228"/>
    </row>
    <row r="120" spans="1:5" ht="12">
      <c r="A120" s="235"/>
      <c r="B120" s="228"/>
      <c r="C120" s="228"/>
      <c r="D120" s="235"/>
      <c r="E120" s="228"/>
    </row>
    <row r="121" spans="1:5" ht="12">
      <c r="A121" s="235"/>
      <c r="B121" s="228"/>
      <c r="C121" s="228"/>
      <c r="D121" s="235"/>
      <c r="E121" s="228"/>
    </row>
    <row r="122" spans="1:5" ht="12">
      <c r="A122" s="235"/>
      <c r="B122" s="228"/>
      <c r="C122" s="228"/>
      <c r="D122" s="235"/>
      <c r="E122" s="228"/>
    </row>
    <row r="123" spans="1:5" ht="12">
      <c r="A123" s="235"/>
      <c r="B123" s="228"/>
      <c r="C123" s="228"/>
      <c r="D123" s="235"/>
      <c r="E123" s="228"/>
    </row>
    <row r="124" spans="1:5" ht="12">
      <c r="A124" s="235"/>
      <c r="B124" s="228"/>
      <c r="C124" s="228"/>
      <c r="D124" s="235"/>
      <c r="E124" s="228"/>
    </row>
    <row r="125" spans="1:5" ht="12">
      <c r="A125" s="235"/>
      <c r="B125" s="228"/>
      <c r="C125" s="228"/>
      <c r="E125" s="228"/>
    </row>
    <row r="126" spans="1:5" ht="12">
      <c r="A126" s="235"/>
      <c r="B126" s="228"/>
      <c r="C126" s="228"/>
      <c r="E126" s="236"/>
    </row>
    <row r="127" spans="1:5" ht="12">
      <c r="A127" s="235"/>
      <c r="B127" s="228"/>
      <c r="C127" s="228"/>
      <c r="E127" s="236"/>
    </row>
    <row r="128" spans="2:5" ht="12">
      <c r="B128" s="236"/>
      <c r="C128" s="236"/>
      <c r="E128" s="236"/>
    </row>
    <row r="129" spans="2:5" ht="12">
      <c r="B129" s="236"/>
      <c r="C129" s="236"/>
      <c r="E129" s="236"/>
    </row>
    <row r="130" spans="2:5" ht="12">
      <c r="B130" s="236"/>
      <c r="C130" s="236"/>
      <c r="E130" s="236"/>
    </row>
    <row r="131" spans="2:5" ht="12">
      <c r="B131" s="236"/>
      <c r="C131" s="236"/>
      <c r="E131" s="236"/>
    </row>
    <row r="132" spans="2:5" ht="12">
      <c r="B132" s="236"/>
      <c r="C132" s="236"/>
      <c r="E132" s="236"/>
    </row>
    <row r="133" spans="2:5" ht="12">
      <c r="B133" s="236"/>
      <c r="C133" s="236"/>
      <c r="E133" s="236"/>
    </row>
    <row r="134" spans="2:5" ht="12">
      <c r="B134" s="236"/>
      <c r="C134" s="236"/>
      <c r="E134" s="236"/>
    </row>
    <row r="135" spans="2:5" ht="12">
      <c r="B135" s="236"/>
      <c r="C135" s="236"/>
      <c r="E135" s="236"/>
    </row>
    <row r="136" spans="2:5" ht="12">
      <c r="B136" s="236"/>
      <c r="C136" s="236"/>
      <c r="E136" s="236"/>
    </row>
    <row r="137" spans="2:5" ht="12">
      <c r="B137" s="236"/>
      <c r="C137" s="236"/>
      <c r="E137" s="236"/>
    </row>
    <row r="138" spans="2:5" ht="12">
      <c r="B138" s="236"/>
      <c r="C138" s="236"/>
      <c r="E138" s="236"/>
    </row>
    <row r="139" spans="2:5" ht="12">
      <c r="B139" s="236"/>
      <c r="C139" s="236"/>
      <c r="E139" s="236"/>
    </row>
    <row r="140" spans="2:5" ht="12">
      <c r="B140" s="236"/>
      <c r="C140" s="236"/>
      <c r="E140" s="236"/>
    </row>
    <row r="141" spans="2:5" ht="12">
      <c r="B141" s="236"/>
      <c r="C141" s="236"/>
      <c r="E141" s="236"/>
    </row>
    <row r="142" spans="2:5" ht="12">
      <c r="B142" s="236"/>
      <c r="C142" s="236"/>
      <c r="E142" s="236"/>
    </row>
    <row r="143" spans="2:5" ht="12">
      <c r="B143" s="236"/>
      <c r="C143" s="236"/>
      <c r="E143" s="236"/>
    </row>
    <row r="144" spans="2:5" ht="12">
      <c r="B144" s="236"/>
      <c r="C144" s="236"/>
      <c r="E144" s="236"/>
    </row>
    <row r="145" spans="2:5" ht="12">
      <c r="B145" s="236"/>
      <c r="C145" s="236"/>
      <c r="E145" s="236"/>
    </row>
    <row r="146" spans="2:5" ht="12">
      <c r="B146" s="236"/>
      <c r="C146" s="236"/>
      <c r="E146" s="236"/>
    </row>
    <row r="147" spans="2:5" ht="12">
      <c r="B147" s="236"/>
      <c r="C147" s="236"/>
      <c r="E147" s="236"/>
    </row>
    <row r="148" spans="2:5" ht="12">
      <c r="B148" s="236"/>
      <c r="C148" s="236"/>
      <c r="E148" s="236"/>
    </row>
    <row r="149" spans="2:5" ht="12">
      <c r="B149" s="236"/>
      <c r="C149" s="236"/>
      <c r="E149" s="236"/>
    </row>
    <row r="150" spans="2:5" ht="12">
      <c r="B150" s="236"/>
      <c r="C150" s="236"/>
      <c r="E150" s="236"/>
    </row>
    <row r="151" spans="2:5" ht="12">
      <c r="B151" s="236"/>
      <c r="C151" s="236"/>
      <c r="E151" s="236"/>
    </row>
    <row r="152" spans="2:5" ht="12">
      <c r="B152" s="236"/>
      <c r="C152" s="236"/>
      <c r="E152" s="236"/>
    </row>
    <row r="153" spans="2:5" ht="12">
      <c r="B153" s="236"/>
      <c r="C153" s="236"/>
      <c r="E153" s="236"/>
    </row>
    <row r="154" spans="2:5" ht="12">
      <c r="B154" s="236"/>
      <c r="C154" s="236"/>
      <c r="E154" s="236"/>
    </row>
    <row r="155" spans="2:5" ht="12">
      <c r="B155" s="236"/>
      <c r="C155" s="236"/>
      <c r="E155" s="236"/>
    </row>
    <row r="156" spans="2:5" ht="12">
      <c r="B156" s="236"/>
      <c r="C156" s="236"/>
      <c r="E156" s="236"/>
    </row>
    <row r="157" spans="2:5" ht="12">
      <c r="B157" s="236"/>
      <c r="C157" s="236"/>
      <c r="E157" s="236"/>
    </row>
    <row r="158" spans="2:5" ht="12">
      <c r="B158" s="236"/>
      <c r="C158" s="236"/>
      <c r="E158" s="236"/>
    </row>
    <row r="159" spans="2:5" ht="12">
      <c r="B159" s="236"/>
      <c r="C159" s="236"/>
      <c r="E159" s="236"/>
    </row>
    <row r="160" spans="2:5" ht="12">
      <c r="B160" s="236"/>
      <c r="C160" s="236"/>
      <c r="E160" s="236"/>
    </row>
    <row r="161" spans="2:5" ht="12">
      <c r="B161" s="236"/>
      <c r="C161" s="236"/>
      <c r="E161" s="236"/>
    </row>
    <row r="162" spans="2:5" ht="12">
      <c r="B162" s="236"/>
      <c r="C162" s="236"/>
      <c r="E162" s="236"/>
    </row>
    <row r="163" spans="2:5" ht="12">
      <c r="B163" s="236"/>
      <c r="C163" s="236"/>
      <c r="E163" s="236"/>
    </row>
    <row r="164" spans="2:5" ht="12">
      <c r="B164" s="236"/>
      <c r="C164" s="236"/>
      <c r="E164" s="236"/>
    </row>
    <row r="165" spans="2:5" ht="12">
      <c r="B165" s="236"/>
      <c r="C165" s="236"/>
      <c r="E165" s="236"/>
    </row>
    <row r="166" spans="2:5" ht="12">
      <c r="B166" s="236"/>
      <c r="C166" s="236"/>
      <c r="E166" s="236"/>
    </row>
    <row r="167" spans="2:5" ht="12">
      <c r="B167" s="236"/>
      <c r="C167" s="236"/>
      <c r="E167" s="236"/>
    </row>
    <row r="168" spans="2:5" ht="12">
      <c r="B168" s="236"/>
      <c r="C168" s="236"/>
      <c r="E168" s="236"/>
    </row>
    <row r="169" spans="2:5" ht="12">
      <c r="B169" s="236"/>
      <c r="C169" s="236"/>
      <c r="E169" s="236"/>
    </row>
    <row r="170" spans="2:5" ht="12">
      <c r="B170" s="236"/>
      <c r="C170" s="236"/>
      <c r="E170" s="236"/>
    </row>
    <row r="171" spans="2:5" ht="12">
      <c r="B171" s="236"/>
      <c r="C171" s="236"/>
      <c r="E171" s="236"/>
    </row>
    <row r="172" spans="2:5" ht="12">
      <c r="B172" s="236"/>
      <c r="C172" s="236"/>
      <c r="E172" s="236"/>
    </row>
    <row r="173" spans="2:5" ht="12">
      <c r="B173" s="236"/>
      <c r="C173" s="236"/>
      <c r="E173" s="236"/>
    </row>
    <row r="174" spans="2:5" ht="12">
      <c r="B174" s="236"/>
      <c r="C174" s="236"/>
      <c r="E174" s="236"/>
    </row>
    <row r="175" spans="2:5" ht="12">
      <c r="B175" s="236"/>
      <c r="C175" s="236"/>
      <c r="E175" s="236"/>
    </row>
    <row r="176" spans="2:5" ht="12">
      <c r="B176" s="236"/>
      <c r="C176" s="236"/>
      <c r="E176" s="236"/>
    </row>
    <row r="177" spans="2:5" ht="12">
      <c r="B177" s="236"/>
      <c r="C177" s="236"/>
      <c r="E177" s="236"/>
    </row>
    <row r="178" spans="2:5" ht="12">
      <c r="B178" s="236"/>
      <c r="C178" s="236"/>
      <c r="E178" s="236"/>
    </row>
    <row r="179" spans="2:5" ht="12">
      <c r="B179" s="236"/>
      <c r="C179" s="236"/>
      <c r="E179" s="236"/>
    </row>
    <row r="180" spans="2:5" ht="12">
      <c r="B180" s="236"/>
      <c r="C180" s="236"/>
      <c r="E180" s="236"/>
    </row>
    <row r="181" spans="2:5" ht="12">
      <c r="B181" s="236"/>
      <c r="C181" s="236"/>
      <c r="E181" s="236"/>
    </row>
    <row r="182" spans="2:5" ht="12">
      <c r="B182" s="236"/>
      <c r="C182" s="236"/>
      <c r="E182" s="236"/>
    </row>
    <row r="183" spans="2:5" ht="12">
      <c r="B183" s="236"/>
      <c r="C183" s="236"/>
      <c r="E183" s="236"/>
    </row>
    <row r="184" spans="2:5" ht="12">
      <c r="B184" s="236"/>
      <c r="C184" s="236"/>
      <c r="E184" s="236"/>
    </row>
    <row r="185" spans="2:5" ht="12">
      <c r="B185" s="236"/>
      <c r="C185" s="236"/>
      <c r="E185" s="236"/>
    </row>
    <row r="186" spans="2:5" ht="12">
      <c r="B186" s="236"/>
      <c r="C186" s="236"/>
      <c r="E186" s="236"/>
    </row>
    <row r="187" spans="2:5" ht="12">
      <c r="B187" s="236"/>
      <c r="C187" s="236"/>
      <c r="E187" s="236"/>
    </row>
    <row r="188" spans="2:5" ht="12">
      <c r="B188" s="236"/>
      <c r="C188" s="236"/>
      <c r="E188" s="236"/>
    </row>
    <row r="189" spans="2:5" ht="12">
      <c r="B189" s="236"/>
      <c r="C189" s="236"/>
      <c r="E189" s="236"/>
    </row>
    <row r="190" spans="2:5" ht="12">
      <c r="B190" s="236"/>
      <c r="C190" s="236"/>
      <c r="E190" s="236"/>
    </row>
    <row r="191" spans="2:5" ht="12">
      <c r="B191" s="236"/>
      <c r="C191" s="236"/>
      <c r="E191" s="236"/>
    </row>
    <row r="192" spans="2:5" ht="12">
      <c r="B192" s="236"/>
      <c r="C192" s="236"/>
      <c r="E192" s="236"/>
    </row>
    <row r="193" spans="2:5" ht="12">
      <c r="B193" s="236"/>
      <c r="C193" s="236"/>
      <c r="E193" s="236"/>
    </row>
    <row r="194" spans="2:5" ht="12">
      <c r="B194" s="236"/>
      <c r="C194" s="236"/>
      <c r="E194" s="236"/>
    </row>
    <row r="195" spans="2:5" ht="12">
      <c r="B195" s="236"/>
      <c r="C195" s="236"/>
      <c r="E195" s="236"/>
    </row>
    <row r="196" spans="2:5" ht="12">
      <c r="B196" s="236"/>
      <c r="C196" s="236"/>
      <c r="E196" s="236"/>
    </row>
    <row r="197" spans="2:5" ht="12">
      <c r="B197" s="236"/>
      <c r="C197" s="236"/>
      <c r="E197" s="236"/>
    </row>
    <row r="198" spans="2:5" ht="12">
      <c r="B198" s="236"/>
      <c r="C198" s="236"/>
      <c r="E198" s="236"/>
    </row>
    <row r="199" spans="2:5" ht="12">
      <c r="B199" s="236"/>
      <c r="C199" s="236"/>
      <c r="E199" s="236"/>
    </row>
    <row r="200" spans="2:5" ht="12">
      <c r="B200" s="236"/>
      <c r="C200" s="236"/>
      <c r="E200" s="236"/>
    </row>
    <row r="201" spans="2:5" ht="12">
      <c r="B201" s="236"/>
      <c r="C201" s="236"/>
      <c r="E201" s="236"/>
    </row>
    <row r="202" spans="2:5" ht="12">
      <c r="B202" s="236"/>
      <c r="C202" s="236"/>
      <c r="E202" s="236"/>
    </row>
    <row r="203" spans="2:5" ht="12">
      <c r="B203" s="236"/>
      <c r="C203" s="236"/>
      <c r="E203" s="236"/>
    </row>
    <row r="204" spans="2:5" ht="12">
      <c r="B204" s="236"/>
      <c r="C204" s="236"/>
      <c r="E204" s="236"/>
    </row>
    <row r="205" spans="2:5" ht="12">
      <c r="B205" s="236"/>
      <c r="C205" s="236"/>
      <c r="E205" s="236"/>
    </row>
    <row r="206" spans="2:5" ht="12">
      <c r="B206" s="236"/>
      <c r="C206" s="236"/>
      <c r="E206" s="236"/>
    </row>
    <row r="207" spans="2:5" ht="12">
      <c r="B207" s="236"/>
      <c r="C207" s="236"/>
      <c r="E207" s="236"/>
    </row>
    <row r="208" spans="2:5" ht="12">
      <c r="B208" s="236"/>
      <c r="C208" s="236"/>
      <c r="E208" s="236"/>
    </row>
    <row r="209" spans="2:5" ht="12">
      <c r="B209" s="236"/>
      <c r="C209" s="236"/>
      <c r="E209" s="236"/>
    </row>
    <row r="210" spans="2:5" ht="12">
      <c r="B210" s="236"/>
      <c r="C210" s="236"/>
      <c r="E210" s="236"/>
    </row>
    <row r="211" spans="2:5" ht="12">
      <c r="B211" s="236"/>
      <c r="C211" s="236"/>
      <c r="E211" s="236"/>
    </row>
    <row r="212" spans="2:5" ht="12">
      <c r="B212" s="236"/>
      <c r="C212" s="236"/>
      <c r="E212" s="236"/>
    </row>
    <row r="213" spans="2:5" ht="12">
      <c r="B213" s="236"/>
      <c r="C213" s="236"/>
      <c r="E213" s="236"/>
    </row>
    <row r="214" spans="2:5" ht="12">
      <c r="B214" s="236"/>
      <c r="C214" s="236"/>
      <c r="E214" s="236"/>
    </row>
    <row r="215" spans="2:5" ht="12">
      <c r="B215" s="236"/>
      <c r="C215" s="236"/>
      <c r="E215" s="236"/>
    </row>
    <row r="216" spans="2:5" ht="12">
      <c r="B216" s="236"/>
      <c r="C216" s="236"/>
      <c r="E216" s="236"/>
    </row>
    <row r="217" spans="2:5" ht="12">
      <c r="B217" s="236"/>
      <c r="C217" s="236"/>
      <c r="E217" s="236"/>
    </row>
    <row r="218" spans="2:5" ht="12">
      <c r="B218" s="236"/>
      <c r="C218" s="236"/>
      <c r="E218" s="236"/>
    </row>
    <row r="219" spans="2:3" ht="12">
      <c r="B219" s="236"/>
      <c r="C219" s="236"/>
    </row>
    <row r="220" spans="2:3" ht="12">
      <c r="B220" s="236"/>
      <c r="C220" s="2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111111"/>
  <dimension ref="A1:K472"/>
  <sheetViews>
    <sheetView showGridLines="0" workbookViewId="0" topLeftCell="A412">
      <selection activeCell="G473" sqref="G473"/>
    </sheetView>
  </sheetViews>
  <sheetFormatPr defaultColWidth="9.140625" defaultRowHeight="12.75"/>
  <cols>
    <col min="1" max="1" width="13.421875" style="259" customWidth="1"/>
    <col min="2" max="2" width="33.7109375" style="259" customWidth="1"/>
    <col min="3" max="3" width="8.28125" style="259" customWidth="1"/>
    <col min="4" max="4" width="9.140625" style="259" customWidth="1"/>
    <col min="5" max="5" width="8.00390625" style="259" customWidth="1"/>
    <col min="6" max="6" width="6.8515625" style="259" customWidth="1"/>
    <col min="7" max="7" width="11.8515625" style="260" customWidth="1"/>
    <col min="8" max="8" width="11.28125" style="263" customWidth="1"/>
    <col min="9" max="9" width="10.421875" style="351" bestFit="1" customWidth="1"/>
    <col min="10" max="16384" width="10.28125" style="259" customWidth="1"/>
  </cols>
  <sheetData>
    <row r="1" spans="1:9" ht="19.5" customHeight="1">
      <c r="A1" s="258" t="s">
        <v>255</v>
      </c>
      <c r="C1" s="260"/>
      <c r="D1" s="261"/>
      <c r="E1" s="261"/>
      <c r="F1" s="261"/>
      <c r="G1" s="262" t="s">
        <v>126</v>
      </c>
      <c r="I1" s="264"/>
    </row>
    <row r="2" spans="1:9" ht="21.75">
      <c r="A2" s="265"/>
      <c r="C2" s="260"/>
      <c r="D2" s="261"/>
      <c r="E2" s="261"/>
      <c r="F2" s="261"/>
      <c r="I2" s="264"/>
    </row>
    <row r="3" spans="1:9" s="272" customFormat="1" ht="14.25" customHeight="1">
      <c r="A3" s="266" t="s">
        <v>127</v>
      </c>
      <c r="B3" s="267" t="s">
        <v>128</v>
      </c>
      <c r="C3" s="268" t="s">
        <v>129</v>
      </c>
      <c r="D3" s="407" t="s">
        <v>130</v>
      </c>
      <c r="E3" s="407"/>
      <c r="F3" s="407"/>
      <c r="G3" s="269" t="s">
        <v>69</v>
      </c>
      <c r="H3" s="270"/>
      <c r="I3" s="271"/>
    </row>
    <row r="4" spans="1:9" s="279" customFormat="1" ht="14.25" customHeight="1">
      <c r="A4" s="273"/>
      <c r="B4" s="274"/>
      <c r="C4" s="275"/>
      <c r="D4" s="276" t="s">
        <v>131</v>
      </c>
      <c r="E4" s="276" t="s">
        <v>132</v>
      </c>
      <c r="F4" s="276" t="s">
        <v>133</v>
      </c>
      <c r="G4" s="277"/>
      <c r="H4" s="270"/>
      <c r="I4" s="278"/>
    </row>
    <row r="5" spans="1:9" s="279" customFormat="1" ht="14.25" customHeight="1">
      <c r="A5" s="280"/>
      <c r="B5" s="280"/>
      <c r="C5" s="281"/>
      <c r="D5" s="282"/>
      <c r="E5" s="282"/>
      <c r="F5" s="282"/>
      <c r="G5" s="283"/>
      <c r="H5" s="270"/>
      <c r="I5" s="278"/>
    </row>
    <row r="6" spans="1:9" s="279" customFormat="1" ht="14.25" customHeight="1">
      <c r="A6" s="274" t="s">
        <v>134</v>
      </c>
      <c r="B6" s="280"/>
      <c r="C6" s="284"/>
      <c r="D6" s="285"/>
      <c r="E6" s="285"/>
      <c r="F6" s="285"/>
      <c r="G6" s="286"/>
      <c r="H6" s="270"/>
      <c r="I6" s="278"/>
    </row>
    <row r="7" spans="1:9" ht="12">
      <c r="A7" s="287"/>
      <c r="B7" s="288"/>
      <c r="C7" s="289"/>
      <c r="D7" s="290"/>
      <c r="E7" s="290"/>
      <c r="F7" s="290"/>
      <c r="G7" s="291"/>
      <c r="H7" s="292" t="s">
        <v>135</v>
      </c>
      <c r="I7" s="264"/>
    </row>
    <row r="8" spans="1:9" ht="12">
      <c r="A8" s="287" t="s">
        <v>65</v>
      </c>
      <c r="B8" s="293"/>
      <c r="C8" s="294"/>
      <c r="G8" s="295"/>
      <c r="H8" s="296">
        <v>2006</v>
      </c>
      <c r="I8" s="264"/>
    </row>
    <row r="9" spans="1:9" ht="12">
      <c r="A9" s="287"/>
      <c r="B9" s="293" t="s">
        <v>139</v>
      </c>
      <c r="C9" s="294"/>
      <c r="G9" s="298">
        <f aca="true" t="shared" si="0" ref="G9:G15">SUM(C9:F9)</f>
        <v>0</v>
      </c>
      <c r="H9" s="296"/>
      <c r="I9" s="264"/>
    </row>
    <row r="10" spans="1:9" ht="12">
      <c r="A10" s="287"/>
      <c r="B10" s="293" t="s">
        <v>258</v>
      </c>
      <c r="C10" s="294"/>
      <c r="G10" s="298">
        <f t="shared" si="0"/>
        <v>0</v>
      </c>
      <c r="H10" s="296"/>
      <c r="I10" s="264"/>
    </row>
    <row r="11" spans="1:9" ht="12">
      <c r="A11" s="287"/>
      <c r="B11" s="293" t="s">
        <v>140</v>
      </c>
      <c r="C11" s="294"/>
      <c r="G11" s="298">
        <f t="shared" si="0"/>
        <v>0</v>
      </c>
      <c r="H11" s="296"/>
      <c r="I11" s="264"/>
    </row>
    <row r="12" spans="1:9" ht="12">
      <c r="A12" s="287"/>
      <c r="B12" s="293" t="s">
        <v>141</v>
      </c>
      <c r="C12" s="294"/>
      <c r="G12" s="298">
        <f t="shared" si="0"/>
        <v>0</v>
      </c>
      <c r="H12" s="296"/>
      <c r="I12" s="264"/>
    </row>
    <row r="13" spans="1:11" ht="12">
      <c r="A13" s="300"/>
      <c r="B13" s="301" t="s">
        <v>137</v>
      </c>
      <c r="C13" s="302"/>
      <c r="D13" s="303"/>
      <c r="E13" s="303"/>
      <c r="F13" s="303"/>
      <c r="G13" s="298">
        <f t="shared" si="0"/>
        <v>0</v>
      </c>
      <c r="H13" s="299"/>
      <c r="I13" s="264"/>
      <c r="K13" s="260"/>
    </row>
    <row r="14" spans="1:9" ht="12">
      <c r="A14" s="287"/>
      <c r="B14" s="301" t="s">
        <v>138</v>
      </c>
      <c r="C14" s="302"/>
      <c r="D14" s="303"/>
      <c r="E14" s="303"/>
      <c r="F14" s="303"/>
      <c r="G14" s="298">
        <f t="shared" si="0"/>
        <v>0</v>
      </c>
      <c r="H14" s="299"/>
      <c r="I14" s="264"/>
    </row>
    <row r="15" spans="1:9" ht="12">
      <c r="A15" s="287"/>
      <c r="B15" s="301" t="s">
        <v>59</v>
      </c>
      <c r="C15" s="302"/>
      <c r="D15" s="303">
        <v>600</v>
      </c>
      <c r="E15" s="303"/>
      <c r="F15" s="303"/>
      <c r="G15" s="298">
        <f t="shared" si="0"/>
        <v>600</v>
      </c>
      <c r="H15" s="299"/>
      <c r="I15" s="264"/>
    </row>
    <row r="16" spans="1:9" ht="12">
      <c r="A16" s="304"/>
      <c r="B16" s="305" t="s">
        <v>69</v>
      </c>
      <c r="C16" s="306"/>
      <c r="D16" s="307">
        <f>SUM(D9:D15)</f>
        <v>600</v>
      </c>
      <c r="E16" s="307">
        <f>SUM(E9:E15)</f>
        <v>0</v>
      </c>
      <c r="F16" s="307">
        <f>SUM(F9:F15)</f>
        <v>0</v>
      </c>
      <c r="G16" s="306">
        <f>SUM(G9:G15)</f>
        <v>600</v>
      </c>
      <c r="H16" s="308">
        <v>815</v>
      </c>
      <c r="I16" s="264"/>
    </row>
    <row r="17" spans="1:9" ht="12">
      <c r="A17" s="309"/>
      <c r="B17" s="310"/>
      <c r="C17" s="323"/>
      <c r="D17" s="323"/>
      <c r="E17" s="323"/>
      <c r="F17" s="323"/>
      <c r="G17" s="323"/>
      <c r="H17" s="316"/>
      <c r="I17" s="264"/>
    </row>
    <row r="18" spans="1:9" ht="12">
      <c r="A18" s="287"/>
      <c r="B18" s="288"/>
      <c r="C18" s="289"/>
      <c r="D18" s="290"/>
      <c r="E18" s="290"/>
      <c r="F18" s="290"/>
      <c r="G18" s="291"/>
      <c r="H18" s="292" t="s">
        <v>135</v>
      </c>
      <c r="I18" s="264"/>
    </row>
    <row r="19" spans="1:9" ht="12">
      <c r="A19" s="287" t="s">
        <v>66</v>
      </c>
      <c r="B19" s="293"/>
      <c r="C19" s="294"/>
      <c r="G19" s="295"/>
      <c r="H19" s="296">
        <v>2006</v>
      </c>
      <c r="I19" s="264"/>
    </row>
    <row r="20" spans="1:9" ht="12">
      <c r="A20" s="297"/>
      <c r="B20" s="293" t="s">
        <v>136</v>
      </c>
      <c r="C20" s="294"/>
      <c r="D20" s="282"/>
      <c r="E20" s="282"/>
      <c r="F20" s="282"/>
      <c r="G20" s="298">
        <f>SUM(C20:F20)</f>
        <v>0</v>
      </c>
      <c r="H20" s="299"/>
      <c r="I20" s="264"/>
    </row>
    <row r="21" spans="1:9" ht="12">
      <c r="A21" s="300"/>
      <c r="B21" s="301" t="s">
        <v>137</v>
      </c>
      <c r="C21" s="302"/>
      <c r="D21" s="303"/>
      <c r="E21" s="303"/>
      <c r="F21" s="303"/>
      <c r="G21" s="298">
        <f>SUM(C21:F21)</f>
        <v>0</v>
      </c>
      <c r="H21" s="299"/>
      <c r="I21" s="264"/>
    </row>
    <row r="22" spans="1:9" ht="13.5" customHeight="1">
      <c r="A22" s="287"/>
      <c r="B22" s="301" t="s">
        <v>256</v>
      </c>
      <c r="C22" s="302"/>
      <c r="D22" s="303"/>
      <c r="E22" s="303"/>
      <c r="F22" s="303"/>
      <c r="G22" s="298">
        <f>SUM(C22:F22)</f>
        <v>0</v>
      </c>
      <c r="H22" s="299"/>
      <c r="I22" s="264"/>
    </row>
    <row r="23" spans="1:9" ht="12">
      <c r="A23" s="287"/>
      <c r="B23" s="301" t="s">
        <v>257</v>
      </c>
      <c r="C23" s="302"/>
      <c r="D23" s="303"/>
      <c r="E23" s="303"/>
      <c r="F23" s="303"/>
      <c r="G23" s="298">
        <f>SUM(C23:F23)</f>
        <v>0</v>
      </c>
      <c r="H23" s="299"/>
      <c r="I23" s="264"/>
    </row>
    <row r="24" spans="1:9" ht="12">
      <c r="A24" s="287"/>
      <c r="B24" s="301" t="s">
        <v>59</v>
      </c>
      <c r="C24" s="302"/>
      <c r="D24" s="303">
        <v>370</v>
      </c>
      <c r="E24" s="303"/>
      <c r="F24" s="303"/>
      <c r="G24" s="298">
        <f>SUM(C24:F24)</f>
        <v>370</v>
      </c>
      <c r="H24" s="299"/>
      <c r="I24" s="264"/>
    </row>
    <row r="25" spans="1:9" ht="12">
      <c r="A25" s="304"/>
      <c r="B25" s="305" t="s">
        <v>69</v>
      </c>
      <c r="C25" s="306"/>
      <c r="D25" s="307">
        <f>SUM(D21:D24)</f>
        <v>370</v>
      </c>
      <c r="E25" s="307">
        <f>SUM(E21:E24)</f>
        <v>0</v>
      </c>
      <c r="F25" s="307"/>
      <c r="G25" s="306">
        <f>SUM(G20:G24)</f>
        <v>370</v>
      </c>
      <c r="H25" s="308"/>
      <c r="I25" s="264"/>
    </row>
    <row r="26" spans="1:9" ht="12">
      <c r="A26" s="386"/>
      <c r="B26" s="385"/>
      <c r="C26" s="323"/>
      <c r="D26" s="323"/>
      <c r="E26" s="323"/>
      <c r="F26" s="323"/>
      <c r="G26" s="323"/>
      <c r="H26" s="316"/>
      <c r="I26" s="264"/>
    </row>
    <row r="27" spans="1:9" ht="12">
      <c r="A27" s="386"/>
      <c r="B27" s="385"/>
      <c r="C27" s="323"/>
      <c r="D27" s="323"/>
      <c r="E27" s="323"/>
      <c r="F27" s="323"/>
      <c r="G27" s="323"/>
      <c r="H27" s="316"/>
      <c r="I27" s="264"/>
    </row>
    <row r="28" spans="1:9" ht="12">
      <c r="A28" s="332"/>
      <c r="B28" s="310"/>
      <c r="C28" s="311"/>
      <c r="D28" s="311"/>
      <c r="E28" s="311"/>
      <c r="F28" s="311"/>
      <c r="G28" s="303"/>
      <c r="H28" s="312"/>
      <c r="I28" s="264"/>
    </row>
    <row r="29" spans="1:9" ht="12">
      <c r="A29" s="287"/>
      <c r="B29" s="288"/>
      <c r="C29" s="289"/>
      <c r="D29" s="290"/>
      <c r="E29" s="290"/>
      <c r="F29" s="290"/>
      <c r="G29" s="291"/>
      <c r="H29" s="292" t="s">
        <v>135</v>
      </c>
      <c r="I29" s="264"/>
    </row>
    <row r="30" spans="1:9" ht="12">
      <c r="A30" s="287" t="s">
        <v>67</v>
      </c>
      <c r="B30" s="293"/>
      <c r="C30" s="294"/>
      <c r="G30" s="295"/>
      <c r="H30" s="296">
        <v>2006</v>
      </c>
      <c r="I30" s="264"/>
    </row>
    <row r="31" spans="1:9" ht="12">
      <c r="A31" s="297"/>
      <c r="B31" s="301" t="s">
        <v>136</v>
      </c>
      <c r="C31" s="294"/>
      <c r="D31" s="282"/>
      <c r="E31" s="282"/>
      <c r="F31" s="282"/>
      <c r="G31" s="298">
        <f>SUM(C31:F31)</f>
        <v>0</v>
      </c>
      <c r="H31" s="299"/>
      <c r="I31" s="264"/>
    </row>
    <row r="32" spans="1:9" ht="12">
      <c r="A32" s="300"/>
      <c r="B32" s="301" t="s">
        <v>139</v>
      </c>
      <c r="C32" s="302"/>
      <c r="D32" s="303">
        <v>3</v>
      </c>
      <c r="E32" s="303"/>
      <c r="F32" s="303"/>
      <c r="G32" s="298">
        <f>SUM(C32:F32)</f>
        <v>3</v>
      </c>
      <c r="H32" s="299"/>
      <c r="I32" s="264"/>
    </row>
    <row r="33" spans="1:9" ht="12">
      <c r="A33" s="304"/>
      <c r="B33" s="305" t="s">
        <v>69</v>
      </c>
      <c r="C33" s="306">
        <f>SUM(C31:C32)</f>
        <v>0</v>
      </c>
      <c r="D33" s="307">
        <f>SUM(D31:D32)</f>
        <v>3</v>
      </c>
      <c r="E33" s="307">
        <f>SUM(E31:E32)</f>
        <v>0</v>
      </c>
      <c r="F33" s="307">
        <f>SUM(F31:F32)</f>
        <v>0</v>
      </c>
      <c r="G33" s="306">
        <f>SUM(G31:G32)</f>
        <v>3</v>
      </c>
      <c r="H33" s="308">
        <v>3</v>
      </c>
      <c r="I33" s="264"/>
    </row>
    <row r="34" spans="1:9" ht="12">
      <c r="A34" s="309"/>
      <c r="B34" s="310"/>
      <c r="C34" s="311"/>
      <c r="D34" s="311"/>
      <c r="E34" s="311"/>
      <c r="F34" s="311"/>
      <c r="G34" s="303"/>
      <c r="H34" s="312"/>
      <c r="I34" s="264"/>
    </row>
    <row r="35" spans="1:9" ht="12">
      <c r="A35" s="287"/>
      <c r="B35" s="288"/>
      <c r="C35" s="289"/>
      <c r="D35" s="290"/>
      <c r="E35" s="290"/>
      <c r="F35" s="290"/>
      <c r="G35" s="291"/>
      <c r="H35" s="292" t="s">
        <v>135</v>
      </c>
      <c r="I35" s="264"/>
    </row>
    <row r="36" spans="1:9" ht="12">
      <c r="A36" s="287" t="s">
        <v>42</v>
      </c>
      <c r="B36" s="293"/>
      <c r="C36" s="294"/>
      <c r="G36" s="295"/>
      <c r="H36" s="296">
        <v>2006</v>
      </c>
      <c r="I36" s="264"/>
    </row>
    <row r="37" spans="1:9" ht="12">
      <c r="A37" s="297"/>
      <c r="B37" s="301" t="s">
        <v>136</v>
      </c>
      <c r="C37" s="294"/>
      <c r="D37" s="282"/>
      <c r="E37" s="282"/>
      <c r="F37" s="282"/>
      <c r="G37" s="298">
        <f>SUM(C37:F37)</f>
        <v>0</v>
      </c>
      <c r="H37" s="299"/>
      <c r="I37" s="264"/>
    </row>
    <row r="38" spans="1:9" ht="12">
      <c r="A38" s="297"/>
      <c r="B38" s="301" t="s">
        <v>142</v>
      </c>
      <c r="C38" s="294"/>
      <c r="D38" s="282">
        <v>320</v>
      </c>
      <c r="E38" s="282"/>
      <c r="F38" s="282"/>
      <c r="G38" s="298">
        <f>SUM(C38:F38)</f>
        <v>320</v>
      </c>
      <c r="H38" s="299"/>
      <c r="I38" s="264"/>
    </row>
    <row r="39" spans="1:9" ht="12">
      <c r="A39" s="300"/>
      <c r="B39" s="301" t="s">
        <v>143</v>
      </c>
      <c r="C39" s="302"/>
      <c r="D39" s="303">
        <v>100</v>
      </c>
      <c r="E39" s="303"/>
      <c r="F39" s="303"/>
      <c r="G39" s="298">
        <f>SUM(C39:F39)</f>
        <v>100</v>
      </c>
      <c r="H39" s="299"/>
      <c r="I39" s="264"/>
    </row>
    <row r="40" spans="1:9" ht="12">
      <c r="A40" s="304"/>
      <c r="B40" s="305" t="s">
        <v>69</v>
      </c>
      <c r="C40" s="306">
        <f>SUM(C37:C39)</f>
        <v>0</v>
      </c>
      <c r="D40" s="307">
        <f>SUM(D37:D39)</f>
        <v>420</v>
      </c>
      <c r="E40" s="307">
        <f>SUM(E37:E39)</f>
        <v>0</v>
      </c>
      <c r="F40" s="307">
        <f>SUM(F37:F39)</f>
        <v>0</v>
      </c>
      <c r="G40" s="306">
        <f>SUM(G37:G39)</f>
        <v>420</v>
      </c>
      <c r="H40" s="308">
        <v>340</v>
      </c>
      <c r="I40" s="264"/>
    </row>
    <row r="41" spans="1:9" ht="12">
      <c r="A41" s="309"/>
      <c r="B41" s="310"/>
      <c r="C41" s="311"/>
      <c r="D41" s="311"/>
      <c r="E41" s="311"/>
      <c r="F41" s="311"/>
      <c r="G41" s="303"/>
      <c r="H41" s="312"/>
      <c r="I41" s="264"/>
    </row>
    <row r="42" spans="1:9" ht="12">
      <c r="A42" s="287"/>
      <c r="B42" s="288"/>
      <c r="C42" s="289"/>
      <c r="D42" s="290"/>
      <c r="E42" s="290"/>
      <c r="F42" s="290"/>
      <c r="G42" s="291"/>
      <c r="H42" s="292" t="s">
        <v>135</v>
      </c>
      <c r="I42" s="264"/>
    </row>
    <row r="43" spans="1:9" ht="12">
      <c r="A43" s="287" t="s">
        <v>144</v>
      </c>
      <c r="B43" s="293"/>
      <c r="C43" s="294"/>
      <c r="G43" s="295"/>
      <c r="H43" s="296">
        <v>2006</v>
      </c>
      <c r="I43" s="264"/>
    </row>
    <row r="44" spans="1:9" ht="12">
      <c r="A44" s="297"/>
      <c r="B44" s="301" t="s">
        <v>136</v>
      </c>
      <c r="C44" s="294"/>
      <c r="D44" s="282"/>
      <c r="E44" s="282"/>
      <c r="F44" s="282"/>
      <c r="G44" s="298">
        <f aca="true" t="shared" si="1" ref="G44:G49">SUM(C44:F44)</f>
        <v>0</v>
      </c>
      <c r="H44" s="299"/>
      <c r="I44" s="264"/>
    </row>
    <row r="45" spans="1:9" ht="12">
      <c r="A45" s="300"/>
      <c r="B45" s="301" t="s">
        <v>145</v>
      </c>
      <c r="C45" s="302"/>
      <c r="D45" s="303">
        <v>60</v>
      </c>
      <c r="E45" s="303"/>
      <c r="F45" s="303"/>
      <c r="G45" s="298">
        <f t="shared" si="1"/>
        <v>60</v>
      </c>
      <c r="H45" s="299"/>
      <c r="I45" s="264"/>
    </row>
    <row r="46" spans="1:9" ht="12">
      <c r="A46" s="287"/>
      <c r="B46" s="301" t="s">
        <v>146</v>
      </c>
      <c r="C46" s="302"/>
      <c r="D46" s="303">
        <v>10</v>
      </c>
      <c r="E46" s="303"/>
      <c r="F46" s="303"/>
      <c r="G46" s="298">
        <f t="shared" si="1"/>
        <v>10</v>
      </c>
      <c r="H46" s="299"/>
      <c r="I46" s="264"/>
    </row>
    <row r="47" spans="1:9" ht="12">
      <c r="A47" s="287"/>
      <c r="B47" s="301" t="s">
        <v>147</v>
      </c>
      <c r="C47" s="302"/>
      <c r="D47" s="303">
        <v>5</v>
      </c>
      <c r="E47" s="303"/>
      <c r="F47" s="303"/>
      <c r="G47" s="298">
        <f t="shared" si="1"/>
        <v>5</v>
      </c>
      <c r="H47" s="299"/>
      <c r="I47" s="264"/>
    </row>
    <row r="48" spans="1:9" ht="12">
      <c r="A48" s="287"/>
      <c r="B48" s="301" t="s">
        <v>259</v>
      </c>
      <c r="C48" s="302"/>
      <c r="D48" s="303">
        <v>30</v>
      </c>
      <c r="E48" s="303"/>
      <c r="F48" s="303"/>
      <c r="G48" s="298">
        <f t="shared" si="1"/>
        <v>30</v>
      </c>
      <c r="H48" s="299"/>
      <c r="I48" s="264"/>
    </row>
    <row r="49" spans="1:9" ht="12">
      <c r="A49" s="287"/>
      <c r="B49" s="301" t="s">
        <v>148</v>
      </c>
      <c r="C49" s="302"/>
      <c r="D49" s="303">
        <v>230</v>
      </c>
      <c r="E49" s="303"/>
      <c r="F49" s="303"/>
      <c r="G49" s="298">
        <f t="shared" si="1"/>
        <v>230</v>
      </c>
      <c r="H49" s="299"/>
      <c r="I49" s="264"/>
    </row>
    <row r="50" spans="1:9" ht="12">
      <c r="A50" s="304"/>
      <c r="B50" s="305" t="s">
        <v>69</v>
      </c>
      <c r="C50" s="306">
        <f>SUM(C44:C49)</f>
        <v>0</v>
      </c>
      <c r="D50" s="307">
        <f>SUM(D44:D49)</f>
        <v>335</v>
      </c>
      <c r="E50" s="307">
        <f>SUM(E44:E49)</f>
        <v>0</v>
      </c>
      <c r="F50" s="307">
        <f>SUM(F44:F49)</f>
        <v>0</v>
      </c>
      <c r="G50" s="306">
        <f>SUM(G44:G49)</f>
        <v>335</v>
      </c>
      <c r="H50" s="308">
        <v>290</v>
      </c>
      <c r="I50" s="264"/>
    </row>
    <row r="51" spans="1:9" ht="12">
      <c r="A51" s="314"/>
      <c r="B51" s="310"/>
      <c r="C51" s="315"/>
      <c r="D51" s="315"/>
      <c r="E51" s="315"/>
      <c r="F51" s="315"/>
      <c r="G51" s="315"/>
      <c r="H51" s="316"/>
      <c r="I51" s="264"/>
    </row>
    <row r="52" spans="1:9" ht="12">
      <c r="A52" s="314"/>
      <c r="B52" s="395" t="s">
        <v>346</v>
      </c>
      <c r="C52" s="396">
        <f>C16+C25+C33+C40+C50</f>
        <v>0</v>
      </c>
      <c r="D52" s="396">
        <f>D16+D25+D33+D40+D50</f>
        <v>1728</v>
      </c>
      <c r="E52" s="396">
        <f>E16+E25+E33+E40+E50</f>
        <v>0</v>
      </c>
      <c r="F52" s="396">
        <f>F16+F25+F33+F40+F50</f>
        <v>0</v>
      </c>
      <c r="G52" s="397">
        <f>G16+G25+G33+G40+G50</f>
        <v>1728</v>
      </c>
      <c r="H52" s="316"/>
      <c r="I52" s="264"/>
    </row>
    <row r="53" spans="1:9" ht="12">
      <c r="A53" s="314"/>
      <c r="B53" s="310"/>
      <c r="C53" s="315"/>
      <c r="D53" s="315"/>
      <c r="E53" s="315"/>
      <c r="F53" s="315"/>
      <c r="G53" s="315"/>
      <c r="H53" s="316"/>
      <c r="I53" s="264"/>
    </row>
    <row r="54" spans="1:9" ht="15.75">
      <c r="A54" s="274" t="s">
        <v>149</v>
      </c>
      <c r="B54" s="310"/>
      <c r="C54" s="315"/>
      <c r="D54" s="315"/>
      <c r="E54" s="315"/>
      <c r="F54" s="315"/>
      <c r="G54" s="315"/>
      <c r="H54" s="316"/>
      <c r="I54" s="264"/>
    </row>
    <row r="55" spans="1:9" ht="12">
      <c r="A55" s="287"/>
      <c r="B55" s="288"/>
      <c r="C55" s="289"/>
      <c r="D55" s="290"/>
      <c r="E55" s="290"/>
      <c r="F55" s="290"/>
      <c r="G55" s="291"/>
      <c r="H55" s="292" t="s">
        <v>135</v>
      </c>
      <c r="I55" s="264"/>
    </row>
    <row r="56" spans="1:9" ht="12">
      <c r="A56" s="287" t="s">
        <v>150</v>
      </c>
      <c r="B56" s="293"/>
      <c r="C56" s="294"/>
      <c r="G56" s="295"/>
      <c r="H56" s="296">
        <v>2006</v>
      </c>
      <c r="I56" s="264"/>
    </row>
    <row r="57" spans="1:9" ht="12">
      <c r="A57" s="297"/>
      <c r="B57" s="301" t="s">
        <v>136</v>
      </c>
      <c r="C57" s="294"/>
      <c r="D57" s="282">
        <v>2</v>
      </c>
      <c r="E57" s="282"/>
      <c r="F57" s="282"/>
      <c r="G57" s="298">
        <f aca="true" t="shared" si="2" ref="G57:G65">SUM(C57:F57)</f>
        <v>2</v>
      </c>
      <c r="H57" s="299"/>
      <c r="I57" s="264"/>
    </row>
    <row r="58" spans="1:9" ht="12">
      <c r="A58" s="287"/>
      <c r="B58" s="301" t="s">
        <v>151</v>
      </c>
      <c r="C58" s="302"/>
      <c r="D58" s="303">
        <v>476</v>
      </c>
      <c r="E58" s="303"/>
      <c r="F58" s="303"/>
      <c r="G58" s="298">
        <f t="shared" si="2"/>
        <v>476</v>
      </c>
      <c r="H58" s="299"/>
      <c r="I58" s="264"/>
    </row>
    <row r="59" spans="1:9" ht="13.5" customHeight="1">
      <c r="A59" s="287"/>
      <c r="B59" s="301" t="s">
        <v>152</v>
      </c>
      <c r="C59" s="302"/>
      <c r="D59" s="303">
        <v>7</v>
      </c>
      <c r="E59" s="303"/>
      <c r="F59" s="303"/>
      <c r="G59" s="298">
        <f t="shared" si="2"/>
        <v>7</v>
      </c>
      <c r="H59" s="299"/>
      <c r="I59" s="264"/>
    </row>
    <row r="60" spans="1:9" ht="13.5" customHeight="1">
      <c r="A60" s="287"/>
      <c r="B60" s="301" t="s">
        <v>153</v>
      </c>
      <c r="C60" s="302"/>
      <c r="D60" s="303">
        <v>10</v>
      </c>
      <c r="E60" s="303"/>
      <c r="F60" s="303"/>
      <c r="G60" s="298">
        <f t="shared" si="2"/>
        <v>10</v>
      </c>
      <c r="H60" s="299"/>
      <c r="I60" s="264"/>
    </row>
    <row r="61" spans="1:9" ht="13.5" customHeight="1">
      <c r="A61" s="287"/>
      <c r="B61" s="301" t="s">
        <v>154</v>
      </c>
      <c r="C61" s="302"/>
      <c r="D61" s="303">
        <v>8</v>
      </c>
      <c r="E61" s="303"/>
      <c r="F61" s="303"/>
      <c r="G61" s="298">
        <f t="shared" si="2"/>
        <v>8</v>
      </c>
      <c r="H61" s="299"/>
      <c r="I61" s="264"/>
    </row>
    <row r="62" spans="1:9" ht="13.5" customHeight="1">
      <c r="A62" s="287"/>
      <c r="B62" s="301" t="s">
        <v>155</v>
      </c>
      <c r="C62" s="302"/>
      <c r="D62" s="303">
        <v>2</v>
      </c>
      <c r="E62" s="303"/>
      <c r="F62" s="303"/>
      <c r="G62" s="298">
        <f t="shared" si="2"/>
        <v>2</v>
      </c>
      <c r="H62" s="299"/>
      <c r="I62" s="264"/>
    </row>
    <row r="63" spans="1:9" ht="13.5" customHeight="1">
      <c r="A63" s="287"/>
      <c r="B63" s="301" t="s">
        <v>180</v>
      </c>
      <c r="C63" s="302"/>
      <c r="D63" s="303">
        <v>5</v>
      </c>
      <c r="E63" s="303"/>
      <c r="F63" s="303"/>
      <c r="G63" s="298">
        <f t="shared" si="2"/>
        <v>5</v>
      </c>
      <c r="H63" s="299"/>
      <c r="I63" s="264"/>
    </row>
    <row r="64" spans="1:9" ht="13.5" customHeight="1">
      <c r="A64" s="287"/>
      <c r="B64" s="301" t="s">
        <v>156</v>
      </c>
      <c r="C64" s="302"/>
      <c r="D64" s="303">
        <v>2</v>
      </c>
      <c r="E64" s="303"/>
      <c r="F64" s="303"/>
      <c r="G64" s="298">
        <f t="shared" si="2"/>
        <v>2</v>
      </c>
      <c r="H64" s="299"/>
      <c r="I64" s="264"/>
    </row>
    <row r="65" spans="1:9" ht="13.5" customHeight="1">
      <c r="A65" s="287"/>
      <c r="B65" s="301" t="s">
        <v>157</v>
      </c>
      <c r="C65" s="302"/>
      <c r="D65" s="303">
        <v>20</v>
      </c>
      <c r="E65" s="303"/>
      <c r="F65" s="303"/>
      <c r="G65" s="298">
        <f t="shared" si="2"/>
        <v>20</v>
      </c>
      <c r="H65" s="299"/>
      <c r="I65" s="264"/>
    </row>
    <row r="66" spans="1:9" ht="12">
      <c r="A66" s="304"/>
      <c r="B66" s="305" t="s">
        <v>69</v>
      </c>
      <c r="C66" s="306">
        <f>SUM(C57:C65)</f>
        <v>0</v>
      </c>
      <c r="D66" s="307">
        <f>SUM(D57:D65)</f>
        <v>532</v>
      </c>
      <c r="E66" s="307">
        <f>SUM(E57:E65)</f>
        <v>0</v>
      </c>
      <c r="F66" s="307">
        <f>SUM(F57:F65)</f>
        <v>0</v>
      </c>
      <c r="G66" s="306">
        <f>SUM(G57:G65)</f>
        <v>532</v>
      </c>
      <c r="H66" s="308">
        <v>477</v>
      </c>
      <c r="I66" s="264"/>
    </row>
    <row r="67" spans="1:9" ht="12">
      <c r="A67" s="309"/>
      <c r="B67" s="310"/>
      <c r="C67" s="311"/>
      <c r="D67" s="311"/>
      <c r="E67" s="311"/>
      <c r="F67" s="311"/>
      <c r="G67" s="303"/>
      <c r="H67" s="312"/>
      <c r="I67" s="264"/>
    </row>
    <row r="68" spans="1:9" ht="12">
      <c r="A68" s="287"/>
      <c r="B68" s="288"/>
      <c r="C68" s="289"/>
      <c r="D68" s="290"/>
      <c r="E68" s="290"/>
      <c r="F68" s="290"/>
      <c r="G68" s="291"/>
      <c r="H68" s="292" t="s">
        <v>135</v>
      </c>
      <c r="I68" s="264"/>
    </row>
    <row r="69" spans="1:9" ht="12">
      <c r="A69" s="287" t="s">
        <v>72</v>
      </c>
      <c r="B69" s="293"/>
      <c r="C69" s="294"/>
      <c r="G69" s="295"/>
      <c r="H69" s="296">
        <v>2006</v>
      </c>
      <c r="I69" s="264"/>
    </row>
    <row r="70" spans="1:9" ht="12">
      <c r="A70" s="297"/>
      <c r="B70" s="301" t="s">
        <v>136</v>
      </c>
      <c r="C70" s="294"/>
      <c r="D70" s="282">
        <v>5</v>
      </c>
      <c r="E70" s="282"/>
      <c r="F70" s="282"/>
      <c r="G70" s="298">
        <f aca="true" t="shared" si="3" ref="G70:G77">SUM(C70:F70)</f>
        <v>5</v>
      </c>
      <c r="H70" s="299"/>
      <c r="I70" s="264"/>
    </row>
    <row r="71" spans="1:9" ht="12">
      <c r="A71" s="300"/>
      <c r="B71" s="301" t="s">
        <v>158</v>
      </c>
      <c r="C71" s="302"/>
      <c r="D71" s="303">
        <v>120</v>
      </c>
      <c r="E71" s="303"/>
      <c r="F71" s="303"/>
      <c r="G71" s="298">
        <f t="shared" si="3"/>
        <v>120</v>
      </c>
      <c r="H71" s="299"/>
      <c r="I71" s="264"/>
    </row>
    <row r="72" spans="1:9" ht="12">
      <c r="A72" s="287"/>
      <c r="B72" s="301" t="s">
        <v>159</v>
      </c>
      <c r="C72" s="302"/>
      <c r="D72" s="303">
        <v>25</v>
      </c>
      <c r="E72" s="303"/>
      <c r="F72" s="303"/>
      <c r="G72" s="298">
        <f t="shared" si="3"/>
        <v>25</v>
      </c>
      <c r="H72" s="299"/>
      <c r="I72" s="264"/>
    </row>
    <row r="73" spans="1:9" ht="12">
      <c r="A73" s="287"/>
      <c r="B73" s="301" t="s">
        <v>262</v>
      </c>
      <c r="C73" s="302"/>
      <c r="D73" s="303">
        <v>8</v>
      </c>
      <c r="E73" s="303"/>
      <c r="F73" s="303"/>
      <c r="G73" s="298">
        <f t="shared" si="3"/>
        <v>8</v>
      </c>
      <c r="H73" s="299"/>
      <c r="I73" s="264"/>
    </row>
    <row r="74" spans="1:9" ht="12">
      <c r="A74" s="287"/>
      <c r="B74" s="301" t="s">
        <v>160</v>
      </c>
      <c r="C74" s="302"/>
      <c r="D74" s="303">
        <v>45</v>
      </c>
      <c r="E74" s="303"/>
      <c r="F74" s="303"/>
      <c r="G74" s="298">
        <f t="shared" si="3"/>
        <v>45</v>
      </c>
      <c r="H74" s="299"/>
      <c r="I74" s="264"/>
    </row>
    <row r="75" spans="1:9" ht="12">
      <c r="A75" s="287"/>
      <c r="B75" s="301" t="s">
        <v>260</v>
      </c>
      <c r="C75" s="302"/>
      <c r="D75" s="303">
        <v>3</v>
      </c>
      <c r="E75" s="303"/>
      <c r="F75" s="303"/>
      <c r="G75" s="298">
        <f t="shared" si="3"/>
        <v>3</v>
      </c>
      <c r="H75" s="299"/>
      <c r="I75" s="264"/>
    </row>
    <row r="76" spans="1:9" ht="12">
      <c r="A76" s="287"/>
      <c r="B76" s="301" t="s">
        <v>161</v>
      </c>
      <c r="C76" s="302"/>
      <c r="D76" s="303"/>
      <c r="E76" s="303"/>
      <c r="F76" s="303"/>
      <c r="G76" s="302">
        <f t="shared" si="3"/>
        <v>0</v>
      </c>
      <c r="H76" s="299"/>
      <c r="I76" s="264"/>
    </row>
    <row r="77" spans="1:9" ht="12">
      <c r="A77" s="287"/>
      <c r="B77" s="301" t="s">
        <v>261</v>
      </c>
      <c r="C77" s="302"/>
      <c r="D77" s="303">
        <v>5</v>
      </c>
      <c r="E77" s="303"/>
      <c r="F77" s="303"/>
      <c r="G77" s="302">
        <f t="shared" si="3"/>
        <v>5</v>
      </c>
      <c r="H77" s="299"/>
      <c r="I77" s="264"/>
    </row>
    <row r="78" spans="1:9" ht="12">
      <c r="A78" s="304"/>
      <c r="B78" s="305" t="s">
        <v>69</v>
      </c>
      <c r="C78" s="306"/>
      <c r="D78" s="307">
        <f>SUM(D70:D77)</f>
        <v>211</v>
      </c>
      <c r="E78" s="307">
        <f>SUM(E70:E77)</f>
        <v>0</v>
      </c>
      <c r="F78" s="307">
        <f>SUM(F70:F77)</f>
        <v>0</v>
      </c>
      <c r="G78" s="306">
        <f>SUM(G70:G77)</f>
        <v>211</v>
      </c>
      <c r="H78" s="308">
        <v>198</v>
      </c>
      <c r="I78" s="264"/>
    </row>
    <row r="79" spans="1:9" ht="12">
      <c r="A79" s="309"/>
      <c r="B79" s="310"/>
      <c r="C79" s="311"/>
      <c r="D79" s="311"/>
      <c r="E79" s="311"/>
      <c r="F79" s="311"/>
      <c r="G79" s="303"/>
      <c r="H79" s="312"/>
      <c r="I79" s="264"/>
    </row>
    <row r="80" spans="1:9" ht="12">
      <c r="A80" s="287"/>
      <c r="B80" s="288"/>
      <c r="C80" s="289"/>
      <c r="D80" s="290"/>
      <c r="E80" s="290"/>
      <c r="F80" s="290"/>
      <c r="G80" s="291"/>
      <c r="H80" s="292" t="s">
        <v>135</v>
      </c>
      <c r="I80" s="264"/>
    </row>
    <row r="81" spans="1:9" ht="12">
      <c r="A81" s="287" t="s">
        <v>73</v>
      </c>
      <c r="B81" s="293"/>
      <c r="C81" s="294"/>
      <c r="G81" s="295"/>
      <c r="H81" s="296">
        <v>2006</v>
      </c>
      <c r="I81" s="264"/>
    </row>
    <row r="82" spans="1:9" ht="12">
      <c r="A82" s="297"/>
      <c r="B82" s="301" t="s">
        <v>136</v>
      </c>
      <c r="C82" s="294"/>
      <c r="D82" s="282"/>
      <c r="E82" s="282"/>
      <c r="F82" s="282"/>
      <c r="G82" s="298">
        <f>SUM(C82:F82)</f>
        <v>0</v>
      </c>
      <c r="H82" s="299"/>
      <c r="I82" s="264"/>
    </row>
    <row r="83" spans="1:9" ht="12">
      <c r="A83" s="297"/>
      <c r="B83" s="301" t="s">
        <v>263</v>
      </c>
      <c r="C83" s="294"/>
      <c r="D83" s="282">
        <v>50</v>
      </c>
      <c r="E83" s="282"/>
      <c r="F83" s="282"/>
      <c r="G83" s="298">
        <f>SUM(C83:F83)</f>
        <v>50</v>
      </c>
      <c r="H83" s="299"/>
      <c r="I83" s="264"/>
    </row>
    <row r="84" spans="1:9" ht="12">
      <c r="A84" s="297"/>
      <c r="B84" s="301" t="s">
        <v>264</v>
      </c>
      <c r="C84" s="294"/>
      <c r="D84" s="282">
        <v>20</v>
      </c>
      <c r="E84" s="282"/>
      <c r="F84" s="282"/>
      <c r="G84" s="298">
        <f>SUM(C84:F84)</f>
        <v>20</v>
      </c>
      <c r="H84" s="299"/>
      <c r="I84" s="264"/>
    </row>
    <row r="85" spans="1:9" ht="12">
      <c r="A85" s="300"/>
      <c r="B85" s="301" t="s">
        <v>265</v>
      </c>
      <c r="C85" s="302"/>
      <c r="D85" s="303">
        <v>5</v>
      </c>
      <c r="E85" s="303"/>
      <c r="F85" s="303"/>
      <c r="G85" s="298">
        <f>SUM(C85:F85)</f>
        <v>5</v>
      </c>
      <c r="H85" s="299"/>
      <c r="I85" s="264"/>
    </row>
    <row r="86" spans="1:9" ht="12">
      <c r="A86" s="304"/>
      <c r="B86" s="305" t="s">
        <v>69</v>
      </c>
      <c r="C86" s="306">
        <f>SUM(C82:C85)</f>
        <v>0</v>
      </c>
      <c r="D86" s="307">
        <f>SUM(D82:D85)</f>
        <v>75</v>
      </c>
      <c r="E86" s="307">
        <f>SUM(E82:E85)</f>
        <v>0</v>
      </c>
      <c r="F86" s="307">
        <f>SUM(F82:F85)</f>
        <v>0</v>
      </c>
      <c r="G86" s="306">
        <f>SUM(G82:G85)</f>
        <v>75</v>
      </c>
      <c r="H86" s="308">
        <v>16</v>
      </c>
      <c r="I86" s="264"/>
    </row>
    <row r="87" spans="1:9" ht="12">
      <c r="A87" s="309"/>
      <c r="B87" s="310"/>
      <c r="C87" s="311"/>
      <c r="D87" s="311"/>
      <c r="E87" s="311"/>
      <c r="F87" s="311"/>
      <c r="G87" s="303"/>
      <c r="H87" s="312"/>
      <c r="I87" s="264"/>
    </row>
    <row r="88" spans="1:9" ht="12">
      <c r="A88" s="287"/>
      <c r="B88" s="288"/>
      <c r="C88" s="289"/>
      <c r="D88" s="290"/>
      <c r="E88" s="290"/>
      <c r="F88" s="290"/>
      <c r="G88" s="291"/>
      <c r="H88" s="292" t="s">
        <v>135</v>
      </c>
      <c r="I88" s="264"/>
    </row>
    <row r="89" spans="1:9" ht="12">
      <c r="A89" s="287" t="s">
        <v>41</v>
      </c>
      <c r="B89" s="293"/>
      <c r="C89" s="294"/>
      <c r="G89" s="295"/>
      <c r="H89" s="296">
        <v>2006</v>
      </c>
      <c r="I89" s="264"/>
    </row>
    <row r="90" spans="1:9" ht="12">
      <c r="A90" s="297"/>
      <c r="B90" s="319" t="s">
        <v>136</v>
      </c>
      <c r="C90" s="294"/>
      <c r="D90" s="282"/>
      <c r="E90" s="282"/>
      <c r="F90" s="282"/>
      <c r="G90" s="298">
        <f>SUM(C90:F90)</f>
        <v>0</v>
      </c>
      <c r="H90" s="299"/>
      <c r="I90" s="264"/>
    </row>
    <row r="91" spans="1:9" ht="12">
      <c r="A91" s="287"/>
      <c r="B91" s="313" t="s">
        <v>266</v>
      </c>
      <c r="C91" s="302">
        <v>2070</v>
      </c>
      <c r="D91" s="303"/>
      <c r="E91" s="303"/>
      <c r="F91" s="303"/>
      <c r="G91" s="298">
        <f>SUM(C91:F91)</f>
        <v>2070</v>
      </c>
      <c r="H91" s="299"/>
      <c r="I91" s="264"/>
    </row>
    <row r="92" spans="1:9" ht="12">
      <c r="A92" s="304"/>
      <c r="B92" s="305" t="s">
        <v>69</v>
      </c>
      <c r="C92" s="306">
        <f>SUM(C90:C91)</f>
        <v>2070</v>
      </c>
      <c r="D92" s="307">
        <f>SUM(D88:D91)</f>
        <v>0</v>
      </c>
      <c r="E92" s="307">
        <f>SUM(E88:E91)</f>
        <v>0</v>
      </c>
      <c r="F92" s="307">
        <f>SUM(F88:F91)</f>
        <v>0</v>
      </c>
      <c r="G92" s="317">
        <f>G90+G91</f>
        <v>2070</v>
      </c>
      <c r="H92" s="308">
        <v>1647</v>
      </c>
      <c r="I92" s="264"/>
    </row>
    <row r="93" spans="1:9" ht="12">
      <c r="A93" s="309"/>
      <c r="B93" s="310"/>
      <c r="C93" s="311"/>
      <c r="D93" s="311"/>
      <c r="E93" s="311"/>
      <c r="F93" s="311"/>
      <c r="G93" s="303"/>
      <c r="H93" s="312"/>
      <c r="I93" s="264"/>
    </row>
    <row r="94" spans="1:9" ht="12">
      <c r="A94" s="287"/>
      <c r="B94" s="288"/>
      <c r="C94" s="289"/>
      <c r="D94" s="290"/>
      <c r="E94" s="290"/>
      <c r="F94" s="290"/>
      <c r="G94" s="291"/>
      <c r="H94" s="292" t="s">
        <v>135</v>
      </c>
      <c r="I94" s="264"/>
    </row>
    <row r="95" spans="1:9" ht="12">
      <c r="A95" s="287" t="s">
        <v>74</v>
      </c>
      <c r="B95" s="293"/>
      <c r="C95" s="294"/>
      <c r="G95" s="295"/>
      <c r="H95" s="296">
        <v>2006</v>
      </c>
      <c r="I95" s="264"/>
    </row>
    <row r="96" spans="1:9" ht="12">
      <c r="A96" s="304"/>
      <c r="B96" s="305" t="s">
        <v>69</v>
      </c>
      <c r="C96" s="306"/>
      <c r="D96" s="307"/>
      <c r="E96" s="307"/>
      <c r="F96" s="307"/>
      <c r="G96" s="306"/>
      <c r="H96" s="308">
        <v>200</v>
      </c>
      <c r="I96" s="264"/>
    </row>
    <row r="97" spans="1:9" ht="12">
      <c r="A97" s="309"/>
      <c r="B97" s="310"/>
      <c r="C97" s="323"/>
      <c r="D97" s="323"/>
      <c r="E97" s="323"/>
      <c r="F97" s="323"/>
      <c r="G97" s="323"/>
      <c r="H97" s="316"/>
      <c r="I97" s="264"/>
    </row>
    <row r="98" spans="1:9" ht="12">
      <c r="A98" s="287"/>
      <c r="B98" s="288"/>
      <c r="C98" s="289"/>
      <c r="D98" s="290"/>
      <c r="E98" s="290"/>
      <c r="F98" s="290"/>
      <c r="G98" s="291"/>
      <c r="H98" s="292" t="s">
        <v>135</v>
      </c>
      <c r="I98" s="264"/>
    </row>
    <row r="99" spans="1:9" ht="12">
      <c r="A99" s="287" t="s">
        <v>36</v>
      </c>
      <c r="B99" s="293"/>
      <c r="C99" s="294"/>
      <c r="G99" s="295"/>
      <c r="H99" s="296">
        <v>2006</v>
      </c>
      <c r="I99" s="264"/>
    </row>
    <row r="100" spans="1:9" ht="12">
      <c r="A100" s="320"/>
      <c r="B100" s="321" t="s">
        <v>351</v>
      </c>
      <c r="C100" s="294"/>
      <c r="D100" s="259">
        <v>125</v>
      </c>
      <c r="G100" s="295">
        <f>C100+D100+E100+F100</f>
        <v>125</v>
      </c>
      <c r="H100" s="296"/>
      <c r="I100" s="264"/>
    </row>
    <row r="101" spans="1:9" ht="12">
      <c r="A101" s="322"/>
      <c r="B101" s="321" t="s">
        <v>352</v>
      </c>
      <c r="C101" s="294"/>
      <c r="D101" s="259">
        <v>30</v>
      </c>
      <c r="G101" s="295">
        <f aca="true" t="shared" si="4" ref="G101:G111">C101+D101+E101+F101</f>
        <v>30</v>
      </c>
      <c r="H101" s="296"/>
      <c r="I101" s="264"/>
    </row>
    <row r="102" spans="1:9" ht="12">
      <c r="A102" s="322"/>
      <c r="B102" s="321" t="s">
        <v>38</v>
      </c>
      <c r="C102" s="294"/>
      <c r="D102" s="259">
        <v>10</v>
      </c>
      <c r="G102" s="295">
        <f t="shared" si="4"/>
        <v>10</v>
      </c>
      <c r="H102" s="296"/>
      <c r="I102" s="264"/>
    </row>
    <row r="103" spans="1:9" ht="12">
      <c r="A103" s="322"/>
      <c r="B103" s="321" t="s">
        <v>353</v>
      </c>
      <c r="C103" s="294"/>
      <c r="D103" s="259">
        <v>210</v>
      </c>
      <c r="G103" s="295">
        <f t="shared" si="4"/>
        <v>210</v>
      </c>
      <c r="H103" s="296"/>
      <c r="I103" s="264"/>
    </row>
    <row r="104" spans="1:9" ht="12">
      <c r="A104" s="322"/>
      <c r="B104" s="321" t="s">
        <v>354</v>
      </c>
      <c r="C104" s="294"/>
      <c r="D104" s="259">
        <v>15</v>
      </c>
      <c r="G104" s="295">
        <f t="shared" si="4"/>
        <v>15</v>
      </c>
      <c r="H104" s="296"/>
      <c r="I104" s="264"/>
    </row>
    <row r="105" spans="1:9" ht="12">
      <c r="A105" s="322"/>
      <c r="B105" s="321" t="s">
        <v>355</v>
      </c>
      <c r="C105" s="294"/>
      <c r="D105" s="259">
        <v>20</v>
      </c>
      <c r="G105" s="295">
        <f t="shared" si="4"/>
        <v>20</v>
      </c>
      <c r="H105" s="296"/>
      <c r="I105" s="264"/>
    </row>
    <row r="106" spans="1:9" ht="12">
      <c r="A106" s="322"/>
      <c r="B106" s="321" t="s">
        <v>356</v>
      </c>
      <c r="C106" s="294"/>
      <c r="D106" s="259">
        <v>138</v>
      </c>
      <c r="G106" s="295">
        <f t="shared" si="4"/>
        <v>138</v>
      </c>
      <c r="H106" s="296"/>
      <c r="I106" s="264"/>
    </row>
    <row r="107" spans="1:9" ht="12">
      <c r="A107" s="320"/>
      <c r="B107" s="321" t="s">
        <v>357</v>
      </c>
      <c r="C107" s="294"/>
      <c r="D107" s="259">
        <v>10</v>
      </c>
      <c r="G107" s="295">
        <f t="shared" si="4"/>
        <v>10</v>
      </c>
      <c r="H107" s="296"/>
      <c r="I107" s="264"/>
    </row>
    <row r="108" spans="1:9" ht="12">
      <c r="A108" s="320"/>
      <c r="B108" s="321" t="s">
        <v>358</v>
      </c>
      <c r="C108" s="294"/>
      <c r="D108" s="259">
        <v>75</v>
      </c>
      <c r="G108" s="295">
        <f t="shared" si="4"/>
        <v>75</v>
      </c>
      <c r="H108" s="296"/>
      <c r="I108" s="264"/>
    </row>
    <row r="109" spans="1:9" ht="12">
      <c r="A109" s="320"/>
      <c r="B109" s="321" t="s">
        <v>359</v>
      </c>
      <c r="C109" s="294"/>
      <c r="D109" s="259">
        <v>5</v>
      </c>
      <c r="G109" s="295">
        <f t="shared" si="4"/>
        <v>5</v>
      </c>
      <c r="H109" s="296"/>
      <c r="I109" s="264"/>
    </row>
    <row r="110" spans="1:9" ht="12">
      <c r="A110" s="320"/>
      <c r="B110" s="321" t="s">
        <v>226</v>
      </c>
      <c r="C110" s="294"/>
      <c r="D110" s="259">
        <v>180</v>
      </c>
      <c r="G110" s="295">
        <f t="shared" si="4"/>
        <v>180</v>
      </c>
      <c r="H110" s="296"/>
      <c r="I110" s="264"/>
    </row>
    <row r="111" spans="1:9" ht="12">
      <c r="A111" s="322"/>
      <c r="B111" s="321" t="s">
        <v>360</v>
      </c>
      <c r="C111" s="294"/>
      <c r="D111" s="259">
        <v>15</v>
      </c>
      <c r="G111" s="295">
        <f t="shared" si="4"/>
        <v>15</v>
      </c>
      <c r="H111" s="296"/>
      <c r="I111" s="264"/>
    </row>
    <row r="112" spans="1:9" ht="12">
      <c r="A112" s="304"/>
      <c r="B112" s="305" t="s">
        <v>69</v>
      </c>
      <c r="C112" s="306">
        <f>SUM(C100:C111)</f>
        <v>0</v>
      </c>
      <c r="D112" s="307">
        <f>SUM(D100:D111)</f>
        <v>833</v>
      </c>
      <c r="E112" s="307">
        <f>SUM(E100:E111)</f>
        <v>0</v>
      </c>
      <c r="F112" s="307">
        <f>SUM(F100:F111)</f>
        <v>0</v>
      </c>
      <c r="G112" s="306">
        <f>SUM(G100:G111)</f>
        <v>833</v>
      </c>
      <c r="H112" s="308">
        <v>0</v>
      </c>
      <c r="I112" s="264"/>
    </row>
    <row r="113" spans="1:9" ht="12">
      <c r="A113" s="309"/>
      <c r="B113" s="310"/>
      <c r="C113" s="323"/>
      <c r="D113" s="323"/>
      <c r="E113" s="323"/>
      <c r="F113" s="323"/>
      <c r="G113" s="323"/>
      <c r="H113" s="316"/>
      <c r="I113" s="264"/>
    </row>
    <row r="114" spans="1:9" ht="15.75" customHeight="1">
      <c r="A114" s="287"/>
      <c r="B114" s="288"/>
      <c r="C114" s="289"/>
      <c r="D114" s="290"/>
      <c r="E114" s="290"/>
      <c r="F114" s="290"/>
      <c r="G114" s="291"/>
      <c r="H114" s="292" t="s">
        <v>135</v>
      </c>
      <c r="I114" s="264"/>
    </row>
    <row r="115" spans="1:9" ht="12">
      <c r="A115" s="287" t="s">
        <v>162</v>
      </c>
      <c r="B115" s="293"/>
      <c r="C115" s="294"/>
      <c r="G115" s="295"/>
      <c r="H115" s="296">
        <v>2006</v>
      </c>
      <c r="I115" s="264"/>
    </row>
    <row r="116" spans="1:9" ht="12">
      <c r="A116" s="320"/>
      <c r="B116" s="321" t="s">
        <v>165</v>
      </c>
      <c r="C116" s="294"/>
      <c r="D116" s="259">
        <v>255</v>
      </c>
      <c r="G116" s="295">
        <f>C116+D116+E116+F116</f>
        <v>255</v>
      </c>
      <c r="H116" s="296"/>
      <c r="I116" s="264"/>
    </row>
    <row r="117" spans="1:9" ht="12">
      <c r="A117" s="322"/>
      <c r="B117" s="321" t="s">
        <v>267</v>
      </c>
      <c r="C117" s="294"/>
      <c r="D117" s="259">
        <v>10</v>
      </c>
      <c r="G117" s="295">
        <f aca="true" t="shared" si="5" ref="G117:G124">C117+D117+E117+F117</f>
        <v>10</v>
      </c>
      <c r="H117" s="296"/>
      <c r="I117" s="264"/>
    </row>
    <row r="118" spans="1:9" ht="12">
      <c r="A118" s="322"/>
      <c r="B118" s="321" t="s">
        <v>164</v>
      </c>
      <c r="C118" s="294"/>
      <c r="D118" s="259">
        <v>65</v>
      </c>
      <c r="G118" s="295">
        <f t="shared" si="5"/>
        <v>65</v>
      </c>
      <c r="H118" s="296"/>
      <c r="I118" s="264"/>
    </row>
    <row r="119" spans="1:9" ht="12">
      <c r="A119" s="322"/>
      <c r="B119" s="321" t="s">
        <v>268</v>
      </c>
      <c r="C119" s="294"/>
      <c r="D119" s="259">
        <v>193</v>
      </c>
      <c r="G119" s="295">
        <f t="shared" si="5"/>
        <v>193</v>
      </c>
      <c r="H119" s="296"/>
      <c r="I119" s="264"/>
    </row>
    <row r="120" spans="1:9" ht="12">
      <c r="A120" s="322"/>
      <c r="B120" s="321" t="s">
        <v>269</v>
      </c>
      <c r="C120" s="294"/>
      <c r="D120" s="259">
        <v>7</v>
      </c>
      <c r="G120" s="295">
        <f t="shared" si="5"/>
        <v>7</v>
      </c>
      <c r="H120" s="296"/>
      <c r="I120" s="264"/>
    </row>
    <row r="121" spans="1:9" ht="12">
      <c r="A121" s="322"/>
      <c r="B121" s="321" t="s">
        <v>180</v>
      </c>
      <c r="C121" s="294"/>
      <c r="D121" s="259">
        <v>60</v>
      </c>
      <c r="G121" s="295">
        <f t="shared" si="5"/>
        <v>60</v>
      </c>
      <c r="H121" s="296"/>
      <c r="I121" s="264"/>
    </row>
    <row r="122" spans="1:9" ht="12">
      <c r="A122" s="322"/>
      <c r="B122" s="321" t="s">
        <v>163</v>
      </c>
      <c r="C122" s="294"/>
      <c r="D122" s="259">
        <v>20</v>
      </c>
      <c r="G122" s="295">
        <f t="shared" si="5"/>
        <v>20</v>
      </c>
      <c r="H122" s="296"/>
      <c r="I122" s="264"/>
    </row>
    <row r="123" spans="1:9" ht="12">
      <c r="A123" s="320"/>
      <c r="B123" s="321" t="s">
        <v>270</v>
      </c>
      <c r="C123" s="294"/>
      <c r="D123" s="259">
        <v>25</v>
      </c>
      <c r="G123" s="295">
        <f t="shared" si="5"/>
        <v>25</v>
      </c>
      <c r="H123" s="296"/>
      <c r="I123" s="264"/>
    </row>
    <row r="124" spans="1:9" ht="12">
      <c r="A124" s="322"/>
      <c r="B124" s="321" t="s">
        <v>271</v>
      </c>
      <c r="C124" s="294"/>
      <c r="D124" s="259">
        <v>5</v>
      </c>
      <c r="G124" s="295">
        <f t="shared" si="5"/>
        <v>5</v>
      </c>
      <c r="H124" s="296"/>
      <c r="I124" s="264"/>
    </row>
    <row r="125" spans="1:9" ht="12">
      <c r="A125" s="304"/>
      <c r="B125" s="305" t="s">
        <v>69</v>
      </c>
      <c r="C125" s="306">
        <f>SUM(C116:C124)</f>
        <v>0</v>
      </c>
      <c r="D125" s="307">
        <f>SUM(D116:D124)</f>
        <v>640</v>
      </c>
      <c r="E125" s="307">
        <f>SUM(E116:E124)</f>
        <v>0</v>
      </c>
      <c r="F125" s="307">
        <f>SUM(F116:F124)</f>
        <v>0</v>
      </c>
      <c r="G125" s="306">
        <f>SUM(G116:G124)</f>
        <v>640</v>
      </c>
      <c r="H125" s="308">
        <v>0</v>
      </c>
      <c r="I125" s="264"/>
    </row>
    <row r="126" spans="1:9" ht="12">
      <c r="A126" s="314"/>
      <c r="B126" s="310"/>
      <c r="C126" s="311"/>
      <c r="D126" s="311"/>
      <c r="E126" s="311"/>
      <c r="F126" s="311"/>
      <c r="G126" s="303"/>
      <c r="H126" s="312"/>
      <c r="I126" s="264"/>
    </row>
    <row r="127" spans="1:9" ht="12">
      <c r="A127" s="401"/>
      <c r="B127" s="402" t="s">
        <v>347</v>
      </c>
      <c r="C127" s="399">
        <f>C66+C78+C86+C92+C96+C112+C125</f>
        <v>2070</v>
      </c>
      <c r="D127" s="399">
        <f>D66+D78+D86+D92+D96+D112+D125</f>
        <v>2291</v>
      </c>
      <c r="E127" s="399">
        <f>E66+E78+E86+E92+E96+E112+E125</f>
        <v>0</v>
      </c>
      <c r="F127" s="399">
        <f>F66+F78+F86+F92+F96+F112+F125</f>
        <v>0</v>
      </c>
      <c r="G127" s="400">
        <f>G66+G78+G86+G92+G96+G112+G125</f>
        <v>4361</v>
      </c>
      <c r="H127" s="312"/>
      <c r="I127" s="264"/>
    </row>
    <row r="128" spans="1:9" ht="12">
      <c r="A128" s="314"/>
      <c r="B128" s="394"/>
      <c r="C128" s="323"/>
      <c r="D128" s="323"/>
      <c r="E128" s="323"/>
      <c r="F128" s="323"/>
      <c r="G128" s="323"/>
      <c r="H128" s="312"/>
      <c r="I128" s="264"/>
    </row>
    <row r="129" spans="1:9" ht="15.75">
      <c r="A129" s="274" t="s">
        <v>166</v>
      </c>
      <c r="B129" s="310"/>
      <c r="C129" s="311"/>
      <c r="D129" s="311"/>
      <c r="E129" s="311"/>
      <c r="F129" s="311"/>
      <c r="G129" s="303"/>
      <c r="H129" s="312"/>
      <c r="I129" s="264"/>
    </row>
    <row r="130" spans="1:9" ht="12">
      <c r="A130" s="287"/>
      <c r="B130" s="288"/>
      <c r="C130" s="289"/>
      <c r="D130" s="290"/>
      <c r="E130" s="290"/>
      <c r="F130" s="290"/>
      <c r="G130" s="291"/>
      <c r="H130" s="292" t="s">
        <v>135</v>
      </c>
      <c r="I130" s="264"/>
    </row>
    <row r="131" spans="1:9" ht="12">
      <c r="A131" s="287" t="s">
        <v>77</v>
      </c>
      <c r="B131" s="293"/>
      <c r="C131" s="294"/>
      <c r="G131" s="295"/>
      <c r="H131" s="296">
        <v>2006</v>
      </c>
      <c r="I131" s="264"/>
    </row>
    <row r="132" spans="1:9" ht="12">
      <c r="A132" s="297"/>
      <c r="B132" s="301" t="s">
        <v>89</v>
      </c>
      <c r="C132" s="294"/>
      <c r="D132" s="282">
        <v>20</v>
      </c>
      <c r="E132" s="282"/>
      <c r="F132" s="282"/>
      <c r="G132" s="298">
        <f>SUM(C132:F132)</f>
        <v>20</v>
      </c>
      <c r="H132" s="299"/>
      <c r="I132" s="264"/>
    </row>
    <row r="133" spans="1:9" ht="12">
      <c r="A133" s="297"/>
      <c r="B133" s="301" t="s">
        <v>286</v>
      </c>
      <c r="C133" s="294"/>
      <c r="D133" s="282">
        <v>2</v>
      </c>
      <c r="E133" s="282"/>
      <c r="F133" s="282"/>
      <c r="G133" s="298">
        <f>SUM(C133:F133)</f>
        <v>2</v>
      </c>
      <c r="H133" s="299"/>
      <c r="I133" s="264"/>
    </row>
    <row r="134" spans="1:9" ht="12">
      <c r="A134" s="297"/>
      <c r="B134" s="301" t="s">
        <v>167</v>
      </c>
      <c r="C134" s="294"/>
      <c r="D134" s="282">
        <v>25</v>
      </c>
      <c r="E134" s="282"/>
      <c r="F134" s="282"/>
      <c r="G134" s="298">
        <f>SUM(C134:F134)</f>
        <v>25</v>
      </c>
      <c r="H134" s="299"/>
      <c r="I134" s="264"/>
    </row>
    <row r="135" spans="1:9" ht="12">
      <c r="A135" s="300"/>
      <c r="B135" s="301" t="s">
        <v>168</v>
      </c>
      <c r="C135" s="302"/>
      <c r="D135" s="303">
        <v>47</v>
      </c>
      <c r="E135" s="303"/>
      <c r="F135" s="303"/>
      <c r="G135" s="298">
        <f>SUM(C135:F135)</f>
        <v>47</v>
      </c>
      <c r="H135" s="299"/>
      <c r="I135" s="264"/>
    </row>
    <row r="136" spans="1:9" ht="12">
      <c r="A136" s="300"/>
      <c r="B136" s="301" t="s">
        <v>169</v>
      </c>
      <c r="C136" s="302"/>
      <c r="D136" s="303">
        <v>7</v>
      </c>
      <c r="E136" s="303"/>
      <c r="F136" s="303"/>
      <c r="G136" s="298">
        <f>SUM(C136:F136)</f>
        <v>7</v>
      </c>
      <c r="H136" s="299"/>
      <c r="I136" s="264"/>
    </row>
    <row r="137" spans="1:9" ht="12">
      <c r="A137" s="304"/>
      <c r="B137" s="305" t="s">
        <v>69</v>
      </c>
      <c r="C137" s="306">
        <f>SUM(C132:C136)</f>
        <v>0</v>
      </c>
      <c r="D137" s="307">
        <f>SUM(D132:D136)</f>
        <v>101</v>
      </c>
      <c r="E137" s="307">
        <f>SUM(E132:E136)</f>
        <v>0</v>
      </c>
      <c r="F137" s="307">
        <f>SUM(F132:F136)</f>
        <v>0</v>
      </c>
      <c r="G137" s="306">
        <f>SUM(G132:G136)</f>
        <v>101</v>
      </c>
      <c r="H137" s="308">
        <v>85</v>
      </c>
      <c r="I137" s="264"/>
    </row>
    <row r="138" spans="1:9" ht="12">
      <c r="A138" s="309"/>
      <c r="B138" s="310"/>
      <c r="C138" s="311"/>
      <c r="D138" s="311"/>
      <c r="E138" s="311"/>
      <c r="F138" s="311"/>
      <c r="G138" s="303"/>
      <c r="H138" s="312"/>
      <c r="I138" s="264"/>
    </row>
    <row r="139" spans="1:9" ht="12">
      <c r="A139" s="287"/>
      <c r="B139" s="288"/>
      <c r="C139" s="289"/>
      <c r="D139" s="290"/>
      <c r="E139" s="290"/>
      <c r="F139" s="290"/>
      <c r="G139" s="291"/>
      <c r="H139" s="292" t="s">
        <v>135</v>
      </c>
      <c r="I139" s="264"/>
    </row>
    <row r="140" spans="1:9" ht="12" customHeight="1">
      <c r="A140" s="287" t="s">
        <v>78</v>
      </c>
      <c r="B140" s="293"/>
      <c r="C140" s="294"/>
      <c r="G140" s="295"/>
      <c r="H140" s="296">
        <v>2006</v>
      </c>
      <c r="I140" s="264"/>
    </row>
    <row r="141" spans="1:9" ht="12" customHeight="1">
      <c r="A141" s="287"/>
      <c r="B141" s="293" t="s">
        <v>136</v>
      </c>
      <c r="C141" s="294"/>
      <c r="G141" s="295"/>
      <c r="H141" s="296"/>
      <c r="I141" s="264"/>
    </row>
    <row r="142" spans="1:9" ht="12">
      <c r="A142" s="297"/>
      <c r="B142" s="301" t="s">
        <v>170</v>
      </c>
      <c r="C142" s="294"/>
      <c r="D142" s="282">
        <v>4</v>
      </c>
      <c r="E142" s="282"/>
      <c r="F142" s="282"/>
      <c r="G142" s="298">
        <f>SUM(C142:F142)</f>
        <v>4</v>
      </c>
      <c r="H142" s="299"/>
      <c r="I142" s="264"/>
    </row>
    <row r="143" spans="1:9" ht="12">
      <c r="A143" s="300"/>
      <c r="B143" s="301" t="s">
        <v>171</v>
      </c>
      <c r="C143" s="302"/>
      <c r="D143" s="303">
        <v>12</v>
      </c>
      <c r="E143" s="303"/>
      <c r="F143" s="303"/>
      <c r="G143" s="298">
        <f>SUM(C143:F143)</f>
        <v>12</v>
      </c>
      <c r="H143" s="299"/>
      <c r="I143" s="264"/>
    </row>
    <row r="144" spans="1:9" ht="12">
      <c r="A144" s="304"/>
      <c r="B144" s="305" t="s">
        <v>69</v>
      </c>
      <c r="C144" s="306">
        <f>SUM(C142:C143)</f>
        <v>0</v>
      </c>
      <c r="D144" s="307">
        <f>SUM(D142:D143)</f>
        <v>16</v>
      </c>
      <c r="E144" s="307">
        <f>SUM(E142:E143)</f>
        <v>0</v>
      </c>
      <c r="F144" s="307">
        <f>SUM(F142:F143)</f>
        <v>0</v>
      </c>
      <c r="G144" s="306">
        <f>SUM(G142:G143)</f>
        <v>16</v>
      </c>
      <c r="H144" s="308">
        <v>14</v>
      </c>
      <c r="I144" s="264"/>
    </row>
    <row r="145" spans="1:9" ht="12">
      <c r="A145" s="309"/>
      <c r="B145" s="310"/>
      <c r="C145" s="311"/>
      <c r="D145" s="311"/>
      <c r="E145" s="311"/>
      <c r="F145" s="311"/>
      <c r="G145" s="303"/>
      <c r="H145" s="312"/>
      <c r="I145" s="264"/>
    </row>
    <row r="146" spans="1:9" ht="12">
      <c r="A146" s="287"/>
      <c r="B146" s="288"/>
      <c r="C146" s="289"/>
      <c r="D146" s="290"/>
      <c r="E146" s="290"/>
      <c r="F146" s="290"/>
      <c r="G146" s="291"/>
      <c r="H146" s="292" t="s">
        <v>135</v>
      </c>
      <c r="I146" s="264"/>
    </row>
    <row r="147" spans="1:9" ht="12">
      <c r="A147" s="287" t="s">
        <v>79</v>
      </c>
      <c r="B147" s="293"/>
      <c r="C147" s="294"/>
      <c r="G147" s="295"/>
      <c r="H147" s="296">
        <v>2006</v>
      </c>
      <c r="I147" s="264"/>
    </row>
    <row r="148" spans="1:9" ht="12">
      <c r="A148" s="297"/>
      <c r="B148" s="301" t="s">
        <v>136</v>
      </c>
      <c r="C148" s="294"/>
      <c r="D148" s="282"/>
      <c r="E148" s="282"/>
      <c r="F148" s="282"/>
      <c r="G148" s="298">
        <f>SUM(C148:F148)</f>
        <v>0</v>
      </c>
      <c r="H148" s="299"/>
      <c r="I148" s="264"/>
    </row>
    <row r="149" spans="1:9" ht="12">
      <c r="A149" s="297"/>
      <c r="B149" s="301" t="s">
        <v>172</v>
      </c>
      <c r="C149" s="294"/>
      <c r="D149" s="282"/>
      <c r="E149" s="282"/>
      <c r="F149" s="282"/>
      <c r="G149" s="298">
        <f>SUM(C149:F149)</f>
        <v>0</v>
      </c>
      <c r="H149" s="299"/>
      <c r="I149" s="264"/>
    </row>
    <row r="150" spans="1:9" ht="12">
      <c r="A150" s="297"/>
      <c r="B150" s="301" t="s">
        <v>173</v>
      </c>
      <c r="C150" s="294"/>
      <c r="D150" s="282">
        <v>4</v>
      </c>
      <c r="E150" s="282"/>
      <c r="F150" s="282"/>
      <c r="G150" s="298">
        <f>SUM(C150:F150)</f>
        <v>4</v>
      </c>
      <c r="H150" s="299"/>
      <c r="I150" s="264"/>
    </row>
    <row r="151" spans="1:9" ht="12">
      <c r="A151" s="297"/>
      <c r="B151" s="301" t="s">
        <v>174</v>
      </c>
      <c r="C151" s="294"/>
      <c r="D151" s="282">
        <v>8</v>
      </c>
      <c r="E151" s="282"/>
      <c r="F151" s="282"/>
      <c r="G151" s="298">
        <f>SUM(C151:F151)</f>
        <v>8</v>
      </c>
      <c r="H151" s="299"/>
      <c r="I151" s="264"/>
    </row>
    <row r="152" spans="1:9" ht="12">
      <c r="A152" s="297"/>
      <c r="B152" s="301" t="s">
        <v>175</v>
      </c>
      <c r="C152" s="294"/>
      <c r="D152" s="282">
        <v>6</v>
      </c>
      <c r="E152" s="282"/>
      <c r="F152" s="282"/>
      <c r="G152" s="298">
        <f>SUM(C152:F152)</f>
        <v>6</v>
      </c>
      <c r="H152" s="299"/>
      <c r="I152" s="264"/>
    </row>
    <row r="153" spans="1:9" ht="12">
      <c r="A153" s="304"/>
      <c r="B153" s="305" t="s">
        <v>69</v>
      </c>
      <c r="C153" s="306">
        <f>SUM(C149:C152)</f>
        <v>0</v>
      </c>
      <c r="D153" s="307">
        <f>SUM(D149:D152)</f>
        <v>18</v>
      </c>
      <c r="E153" s="307">
        <f>SUM(E149:E152)</f>
        <v>0</v>
      </c>
      <c r="F153" s="307">
        <f>SUM(F149:F152)</f>
        <v>0</v>
      </c>
      <c r="G153" s="317">
        <f>SUM(G148:G152)</f>
        <v>18</v>
      </c>
      <c r="H153" s="308">
        <v>238</v>
      </c>
      <c r="I153" s="264"/>
    </row>
    <row r="154" spans="1:9" ht="12">
      <c r="A154" s="309"/>
      <c r="B154" s="310"/>
      <c r="C154" s="303"/>
      <c r="D154" s="323"/>
      <c r="E154" s="323"/>
      <c r="F154" s="323"/>
      <c r="G154" s="323"/>
      <c r="H154" s="316"/>
      <c r="I154" s="264"/>
    </row>
    <row r="155" spans="1:9" ht="12">
      <c r="A155" s="324" t="s">
        <v>272</v>
      </c>
      <c r="B155" s="288"/>
      <c r="C155" s="289"/>
      <c r="D155" s="290"/>
      <c r="E155" s="290"/>
      <c r="F155" s="290"/>
      <c r="G155" s="291"/>
      <c r="H155" s="292"/>
      <c r="I155" s="264"/>
    </row>
    <row r="156" spans="1:9" ht="12">
      <c r="A156" s="297"/>
      <c r="B156" s="387" t="s">
        <v>273</v>
      </c>
      <c r="C156" s="294"/>
      <c r="D156" s="319">
        <v>75</v>
      </c>
      <c r="E156" s="319"/>
      <c r="F156" s="319"/>
      <c r="G156" s="295">
        <f aca="true" t="shared" si="6" ref="G156:G163">SUM(D156:F156)</f>
        <v>75</v>
      </c>
      <c r="H156" s="296"/>
      <c r="I156" s="264"/>
    </row>
    <row r="157" spans="1:9" ht="12">
      <c r="A157" s="297"/>
      <c r="B157" s="301" t="s">
        <v>278</v>
      </c>
      <c r="C157" s="294"/>
      <c r="D157" s="282">
        <v>10</v>
      </c>
      <c r="E157" s="282"/>
      <c r="F157" s="282"/>
      <c r="G157" s="298">
        <f t="shared" si="6"/>
        <v>10</v>
      </c>
      <c r="H157" s="299"/>
      <c r="I157" s="264"/>
    </row>
    <row r="158" spans="1:9" ht="12">
      <c r="A158" s="297"/>
      <c r="B158" s="301" t="s">
        <v>274</v>
      </c>
      <c r="C158" s="294"/>
      <c r="D158" s="282">
        <v>12</v>
      </c>
      <c r="E158" s="282"/>
      <c r="F158" s="282"/>
      <c r="G158" s="298">
        <f t="shared" si="6"/>
        <v>12</v>
      </c>
      <c r="H158" s="299"/>
      <c r="I158" s="264"/>
    </row>
    <row r="159" spans="1:9" ht="12">
      <c r="A159" s="300"/>
      <c r="B159" s="301" t="s">
        <v>73</v>
      </c>
      <c r="C159" s="302"/>
      <c r="D159" s="303">
        <v>4</v>
      </c>
      <c r="E159" s="303"/>
      <c r="F159" s="303"/>
      <c r="G159" s="298">
        <f t="shared" si="6"/>
        <v>4</v>
      </c>
      <c r="H159" s="299"/>
      <c r="I159" s="264"/>
    </row>
    <row r="160" spans="1:9" ht="12">
      <c r="A160" s="300"/>
      <c r="B160" s="301" t="s">
        <v>275</v>
      </c>
      <c r="C160" s="302"/>
      <c r="D160" s="303">
        <v>32</v>
      </c>
      <c r="E160" s="303"/>
      <c r="F160" s="303"/>
      <c r="G160" s="298">
        <f t="shared" si="6"/>
        <v>32</v>
      </c>
      <c r="H160" s="299"/>
      <c r="I160" s="264"/>
    </row>
    <row r="161" spans="1:9" ht="12">
      <c r="A161" s="300"/>
      <c r="B161" s="301" t="s">
        <v>176</v>
      </c>
      <c r="C161" s="302"/>
      <c r="D161" s="303">
        <v>15</v>
      </c>
      <c r="E161" s="303"/>
      <c r="F161" s="303"/>
      <c r="G161" s="302">
        <f t="shared" si="6"/>
        <v>15</v>
      </c>
      <c r="H161" s="299"/>
      <c r="I161" s="264"/>
    </row>
    <row r="162" spans="1:9" ht="12">
      <c r="A162" s="300"/>
      <c r="B162" s="301" t="s">
        <v>276</v>
      </c>
      <c r="C162" s="302"/>
      <c r="D162" s="303">
        <v>10</v>
      </c>
      <c r="E162" s="303"/>
      <c r="F162" s="303"/>
      <c r="G162" s="302">
        <f t="shared" si="6"/>
        <v>10</v>
      </c>
      <c r="H162" s="299"/>
      <c r="I162" s="264"/>
    </row>
    <row r="163" spans="1:9" ht="12">
      <c r="A163" s="388"/>
      <c r="B163" s="389"/>
      <c r="C163" s="306">
        <f>SUM(C153:C162)</f>
        <v>0</v>
      </c>
      <c r="D163" s="307">
        <f>SUM(D156:D162)</f>
        <v>158</v>
      </c>
      <c r="E163" s="307">
        <f>SUM(E156:E162)</f>
        <v>0</v>
      </c>
      <c r="F163" s="307">
        <f>SUM(F156:F162)</f>
        <v>0</v>
      </c>
      <c r="G163" s="306">
        <f t="shared" si="6"/>
        <v>158</v>
      </c>
      <c r="H163" s="390"/>
      <c r="I163" s="264"/>
    </row>
    <row r="164" spans="1:9" ht="12">
      <c r="A164" s="314"/>
      <c r="B164" s="310"/>
      <c r="C164" s="303"/>
      <c r="D164" s="323"/>
      <c r="E164" s="323"/>
      <c r="F164" s="323"/>
      <c r="G164" s="323"/>
      <c r="H164" s="316"/>
      <c r="I164" s="264"/>
    </row>
    <row r="165" spans="1:9" ht="12">
      <c r="A165" s="324" t="s">
        <v>81</v>
      </c>
      <c r="B165" s="288"/>
      <c r="C165" s="289"/>
      <c r="D165" s="290"/>
      <c r="E165" s="290"/>
      <c r="F165" s="290"/>
      <c r="G165" s="291"/>
      <c r="H165" s="292"/>
      <c r="I165" s="264"/>
    </row>
    <row r="166" spans="1:9" ht="12">
      <c r="A166" s="297"/>
      <c r="B166" s="387" t="s">
        <v>277</v>
      </c>
      <c r="C166" s="294"/>
      <c r="D166" s="319">
        <v>105</v>
      </c>
      <c r="E166" s="319"/>
      <c r="F166" s="319"/>
      <c r="G166" s="295">
        <f aca="true" t="shared" si="7" ref="G166:G173">SUM(D166:F166)</f>
        <v>105</v>
      </c>
      <c r="H166" s="296"/>
      <c r="I166" s="264"/>
    </row>
    <row r="167" spans="1:9" ht="12">
      <c r="A167" s="297"/>
      <c r="B167" s="301" t="s">
        <v>278</v>
      </c>
      <c r="C167" s="294"/>
      <c r="D167" s="282">
        <v>10</v>
      </c>
      <c r="E167" s="282"/>
      <c r="F167" s="282"/>
      <c r="G167" s="298">
        <f t="shared" si="7"/>
        <v>10</v>
      </c>
      <c r="H167" s="299"/>
      <c r="I167" s="264"/>
    </row>
    <row r="168" spans="1:9" ht="12">
      <c r="A168" s="297"/>
      <c r="B168" s="301" t="s">
        <v>274</v>
      </c>
      <c r="C168" s="294"/>
      <c r="D168" s="282">
        <v>7</v>
      </c>
      <c r="E168" s="282"/>
      <c r="F168" s="282"/>
      <c r="G168" s="298">
        <f t="shared" si="7"/>
        <v>7</v>
      </c>
      <c r="H168" s="299"/>
      <c r="I168" s="264"/>
    </row>
    <row r="169" spans="1:9" ht="12">
      <c r="A169" s="300"/>
      <c r="B169" s="301" t="s">
        <v>73</v>
      </c>
      <c r="C169" s="302"/>
      <c r="D169" s="303">
        <v>8</v>
      </c>
      <c r="E169" s="303"/>
      <c r="F169" s="303"/>
      <c r="G169" s="298">
        <f t="shared" si="7"/>
        <v>8</v>
      </c>
      <c r="H169" s="299"/>
      <c r="I169" s="264"/>
    </row>
    <row r="170" spans="1:9" ht="12">
      <c r="A170" s="300"/>
      <c r="B170" s="301" t="s">
        <v>275</v>
      </c>
      <c r="C170" s="302"/>
      <c r="D170" s="303">
        <v>32</v>
      </c>
      <c r="E170" s="303"/>
      <c r="F170" s="303"/>
      <c r="G170" s="298">
        <f t="shared" si="7"/>
        <v>32</v>
      </c>
      <c r="H170" s="299"/>
      <c r="I170" s="264"/>
    </row>
    <row r="171" spans="1:9" ht="12">
      <c r="A171" s="300"/>
      <c r="B171" s="301" t="s">
        <v>176</v>
      </c>
      <c r="C171" s="302"/>
      <c r="D171" s="303">
        <v>16</v>
      </c>
      <c r="E171" s="303"/>
      <c r="F171" s="303"/>
      <c r="G171" s="302">
        <f t="shared" si="7"/>
        <v>16</v>
      </c>
      <c r="H171" s="299"/>
      <c r="I171" s="264"/>
    </row>
    <row r="172" spans="1:9" ht="12">
      <c r="A172" s="300"/>
      <c r="B172" s="301" t="s">
        <v>276</v>
      </c>
      <c r="C172" s="302"/>
      <c r="D172" s="303">
        <v>13</v>
      </c>
      <c r="E172" s="303"/>
      <c r="F172" s="303"/>
      <c r="G172" s="302">
        <f t="shared" si="7"/>
        <v>13</v>
      </c>
      <c r="H172" s="299"/>
      <c r="I172" s="264"/>
    </row>
    <row r="173" spans="1:9" ht="12">
      <c r="A173" s="388"/>
      <c r="B173" s="389"/>
      <c r="C173" s="306">
        <f>SUM(C159:C172)</f>
        <v>0</v>
      </c>
      <c r="D173" s="307">
        <f>SUM(D166:D172)</f>
        <v>191</v>
      </c>
      <c r="E173" s="307">
        <f>SUM(E166:E172)</f>
        <v>0</v>
      </c>
      <c r="F173" s="307">
        <f>SUM(F166:F172)</f>
        <v>0</v>
      </c>
      <c r="G173" s="306">
        <f t="shared" si="7"/>
        <v>191</v>
      </c>
      <c r="H173" s="390"/>
      <c r="I173" s="264"/>
    </row>
    <row r="174" spans="1:9" ht="12">
      <c r="A174" s="309"/>
      <c r="B174" s="310"/>
      <c r="C174" s="303"/>
      <c r="D174" s="323"/>
      <c r="E174" s="323"/>
      <c r="F174" s="323"/>
      <c r="G174" s="323"/>
      <c r="H174" s="316"/>
      <c r="I174" s="264"/>
    </row>
    <row r="175" spans="1:9" ht="12">
      <c r="A175" s="287"/>
      <c r="B175" s="288"/>
      <c r="C175" s="289"/>
      <c r="D175" s="290"/>
      <c r="E175" s="290"/>
      <c r="F175" s="290"/>
      <c r="G175" s="291"/>
      <c r="H175" s="292" t="s">
        <v>135</v>
      </c>
      <c r="I175" s="264"/>
    </row>
    <row r="176" spans="1:9" ht="12">
      <c r="A176" s="287" t="s">
        <v>82</v>
      </c>
      <c r="B176" s="293"/>
      <c r="C176" s="294"/>
      <c r="G176" s="295"/>
      <c r="H176" s="296">
        <v>2006</v>
      </c>
      <c r="I176" s="264"/>
    </row>
    <row r="177" spans="1:9" ht="12">
      <c r="A177" s="297"/>
      <c r="B177" s="301" t="s">
        <v>136</v>
      </c>
      <c r="C177" s="294"/>
      <c r="D177" s="282"/>
      <c r="E177" s="282"/>
      <c r="F177" s="282"/>
      <c r="G177" s="298">
        <f aca="true" t="shared" si="8" ref="G177:G185">SUM(C177:F177)</f>
        <v>0</v>
      </c>
      <c r="H177" s="299"/>
      <c r="I177" s="264"/>
    </row>
    <row r="178" spans="1:9" ht="12">
      <c r="A178" s="297"/>
      <c r="B178" s="301" t="s">
        <v>279</v>
      </c>
      <c r="C178" s="294"/>
      <c r="D178" s="282">
        <v>1</v>
      </c>
      <c r="E178" s="282"/>
      <c r="F178" s="282"/>
      <c r="G178" s="298">
        <f t="shared" si="8"/>
        <v>1</v>
      </c>
      <c r="H178" s="299"/>
      <c r="I178" s="264"/>
    </row>
    <row r="179" spans="1:9" ht="12">
      <c r="A179" s="287"/>
      <c r="B179" s="301" t="s">
        <v>89</v>
      </c>
      <c r="C179" s="302"/>
      <c r="D179" s="303">
        <v>30</v>
      </c>
      <c r="E179" s="303"/>
      <c r="F179" s="303"/>
      <c r="G179" s="298">
        <f t="shared" si="8"/>
        <v>30</v>
      </c>
      <c r="H179" s="299"/>
      <c r="I179" s="264"/>
    </row>
    <row r="180" spans="1:9" ht="12">
      <c r="A180" s="287"/>
      <c r="B180" s="301" t="s">
        <v>280</v>
      </c>
      <c r="C180" s="302"/>
      <c r="D180" s="303">
        <v>30</v>
      </c>
      <c r="E180" s="303"/>
      <c r="F180" s="303"/>
      <c r="G180" s="298">
        <f t="shared" si="8"/>
        <v>30</v>
      </c>
      <c r="H180" s="299"/>
      <c r="I180" s="264"/>
    </row>
    <row r="181" spans="1:9" ht="12">
      <c r="A181" s="287"/>
      <c r="B181" s="301" t="s">
        <v>177</v>
      </c>
      <c r="C181" s="302"/>
      <c r="D181" s="303">
        <v>15</v>
      </c>
      <c r="E181" s="303"/>
      <c r="F181" s="303"/>
      <c r="G181" s="298">
        <f t="shared" si="8"/>
        <v>15</v>
      </c>
      <c r="H181" s="299"/>
      <c r="I181" s="264"/>
    </row>
    <row r="182" spans="1:9" ht="12">
      <c r="A182" s="287"/>
      <c r="B182" s="301" t="s">
        <v>169</v>
      </c>
      <c r="C182" s="302"/>
      <c r="D182" s="303">
        <v>20</v>
      </c>
      <c r="E182" s="303"/>
      <c r="F182" s="303"/>
      <c r="G182" s="298">
        <f t="shared" si="8"/>
        <v>20</v>
      </c>
      <c r="H182" s="299"/>
      <c r="I182" s="264"/>
    </row>
    <row r="183" spans="1:9" ht="12">
      <c r="A183" s="287"/>
      <c r="B183" s="301" t="s">
        <v>178</v>
      </c>
      <c r="C183" s="302"/>
      <c r="D183" s="303">
        <v>8</v>
      </c>
      <c r="E183" s="303"/>
      <c r="F183" s="303"/>
      <c r="G183" s="298">
        <f t="shared" si="8"/>
        <v>8</v>
      </c>
      <c r="H183" s="299"/>
      <c r="I183" s="264"/>
    </row>
    <row r="184" spans="1:9" ht="12">
      <c r="A184" s="287"/>
      <c r="B184" s="301" t="s">
        <v>176</v>
      </c>
      <c r="C184" s="302"/>
      <c r="D184" s="303">
        <v>15</v>
      </c>
      <c r="E184" s="303"/>
      <c r="F184" s="303"/>
      <c r="G184" s="298">
        <f t="shared" si="8"/>
        <v>15</v>
      </c>
      <c r="H184" s="299"/>
      <c r="I184" s="264"/>
    </row>
    <row r="185" spans="1:9" ht="12">
      <c r="A185" s="287"/>
      <c r="B185" s="301" t="s">
        <v>168</v>
      </c>
      <c r="C185" s="302"/>
      <c r="D185" s="303">
        <v>4</v>
      </c>
      <c r="E185" s="303"/>
      <c r="F185" s="303"/>
      <c r="G185" s="298">
        <f t="shared" si="8"/>
        <v>4</v>
      </c>
      <c r="H185" s="299"/>
      <c r="I185" s="264"/>
    </row>
    <row r="186" spans="1:9" ht="12">
      <c r="A186" s="304"/>
      <c r="B186" s="305" t="s">
        <v>69</v>
      </c>
      <c r="C186" s="306">
        <f>SUM(C177:C185)</f>
        <v>0</v>
      </c>
      <c r="D186" s="307">
        <f>SUM(D177:D185)</f>
        <v>123</v>
      </c>
      <c r="E186" s="307">
        <f>SUM(E183:E185)</f>
        <v>0</v>
      </c>
      <c r="F186" s="307">
        <f>SUM(F183:F185)</f>
        <v>0</v>
      </c>
      <c r="G186" s="317">
        <f>SUM(G177:G185)</f>
        <v>123</v>
      </c>
      <c r="H186" s="308">
        <v>155</v>
      </c>
      <c r="I186" s="264"/>
    </row>
    <row r="187" spans="1:9" ht="12">
      <c r="A187" s="309"/>
      <c r="B187" s="310"/>
      <c r="C187" s="311"/>
      <c r="D187" s="311"/>
      <c r="E187" s="311"/>
      <c r="F187" s="311"/>
      <c r="G187" s="303"/>
      <c r="H187" s="312"/>
      <c r="I187" s="264"/>
    </row>
    <row r="188" spans="1:9" ht="12">
      <c r="A188" s="287"/>
      <c r="B188" s="288"/>
      <c r="C188" s="289"/>
      <c r="D188" s="290"/>
      <c r="E188" s="290"/>
      <c r="F188" s="290"/>
      <c r="G188" s="291"/>
      <c r="H188" s="292" t="s">
        <v>135</v>
      </c>
      <c r="I188" s="264"/>
    </row>
    <row r="189" spans="1:9" ht="12">
      <c r="A189" s="287" t="s">
        <v>83</v>
      </c>
      <c r="B189" s="293"/>
      <c r="C189" s="294"/>
      <c r="G189" s="295"/>
      <c r="H189" s="296">
        <v>2006</v>
      </c>
      <c r="I189" s="264"/>
    </row>
    <row r="190" spans="1:9" ht="12">
      <c r="A190" s="297"/>
      <c r="B190" s="301" t="s">
        <v>136</v>
      </c>
      <c r="C190" s="294"/>
      <c r="D190" s="282"/>
      <c r="E190" s="282"/>
      <c r="F190" s="282"/>
      <c r="G190" s="298">
        <f>SUM(C190:F190)</f>
        <v>0</v>
      </c>
      <c r="H190" s="299"/>
      <c r="I190" s="264"/>
    </row>
    <row r="191" spans="1:9" ht="12">
      <c r="A191" s="297"/>
      <c r="B191" s="301" t="s">
        <v>179</v>
      </c>
      <c r="C191" s="294"/>
      <c r="D191" s="282">
        <v>135</v>
      </c>
      <c r="E191" s="282"/>
      <c r="F191" s="282"/>
      <c r="G191" s="298">
        <f>C191+D191+E191+F191</f>
        <v>135</v>
      </c>
      <c r="H191" s="299"/>
      <c r="I191" s="264"/>
    </row>
    <row r="192" spans="1:9" ht="12">
      <c r="A192" s="297"/>
      <c r="B192" s="301" t="s">
        <v>281</v>
      </c>
      <c r="C192" s="294"/>
      <c r="D192" s="282">
        <v>100</v>
      </c>
      <c r="E192" s="282"/>
      <c r="F192" s="282"/>
      <c r="G192" s="298">
        <f>SUM(C192:F192)</f>
        <v>100</v>
      </c>
      <c r="H192" s="299"/>
      <c r="I192" s="264"/>
    </row>
    <row r="193" spans="1:9" ht="12">
      <c r="A193" s="297"/>
      <c r="B193" s="301" t="s">
        <v>282</v>
      </c>
      <c r="C193" s="294"/>
      <c r="D193" s="282">
        <v>32</v>
      </c>
      <c r="E193" s="282"/>
      <c r="F193" s="282"/>
      <c r="G193" s="298">
        <f>SUM(C193:F193)</f>
        <v>32</v>
      </c>
      <c r="H193" s="299"/>
      <c r="I193" s="264"/>
    </row>
    <row r="194" spans="1:9" ht="12">
      <c r="A194" s="297"/>
      <c r="B194" s="301" t="s">
        <v>180</v>
      </c>
      <c r="C194" s="294"/>
      <c r="D194" s="282">
        <v>15</v>
      </c>
      <c r="E194" s="282"/>
      <c r="F194" s="282"/>
      <c r="G194" s="298">
        <f>SUM(C194:F194)</f>
        <v>15</v>
      </c>
      <c r="H194" s="299"/>
      <c r="I194" s="264"/>
    </row>
    <row r="195" spans="1:9" ht="12">
      <c r="A195" s="287"/>
      <c r="B195" s="301" t="s">
        <v>181</v>
      </c>
      <c r="C195" s="302"/>
      <c r="D195" s="303">
        <v>90</v>
      </c>
      <c r="E195" s="303"/>
      <c r="F195" s="303"/>
      <c r="G195" s="298">
        <f>SUM(C195:F195)</f>
        <v>90</v>
      </c>
      <c r="H195" s="299"/>
      <c r="I195" s="264"/>
    </row>
    <row r="196" spans="1:9" ht="12">
      <c r="A196" s="304"/>
      <c r="B196" s="305" t="s">
        <v>69</v>
      </c>
      <c r="C196" s="306">
        <f>SUM(C190:C195)</f>
        <v>0</v>
      </c>
      <c r="D196" s="307">
        <f>SUM(D190:D195)</f>
        <v>372</v>
      </c>
      <c r="E196" s="307">
        <f>SUM(E191:E195)</f>
        <v>0</v>
      </c>
      <c r="F196" s="307">
        <f>SUM(F191:F195)</f>
        <v>0</v>
      </c>
      <c r="G196" s="317">
        <f>SUM(G190:G195)</f>
        <v>372</v>
      </c>
      <c r="H196" s="308">
        <v>466</v>
      </c>
      <c r="I196" s="264"/>
    </row>
    <row r="197" spans="1:9" ht="12">
      <c r="A197" s="309"/>
      <c r="B197" s="310"/>
      <c r="C197" s="311"/>
      <c r="D197" s="311"/>
      <c r="E197" s="311"/>
      <c r="F197" s="311"/>
      <c r="G197" s="303"/>
      <c r="H197" s="312"/>
      <c r="I197" s="264"/>
    </row>
    <row r="198" spans="1:9" ht="12.75" customHeight="1">
      <c r="A198" s="287"/>
      <c r="B198" s="288"/>
      <c r="C198" s="289"/>
      <c r="D198" s="290"/>
      <c r="E198" s="290"/>
      <c r="F198" s="290"/>
      <c r="G198" s="291"/>
      <c r="H198" s="292" t="s">
        <v>135</v>
      </c>
      <c r="I198" s="264"/>
    </row>
    <row r="199" spans="1:9" ht="12">
      <c r="A199" s="287" t="s">
        <v>84</v>
      </c>
      <c r="B199" s="293"/>
      <c r="C199" s="294"/>
      <c r="G199" s="295"/>
      <c r="H199" s="296">
        <v>2006</v>
      </c>
      <c r="I199" s="264"/>
    </row>
    <row r="200" spans="1:9" ht="12">
      <c r="A200" s="297"/>
      <c r="B200" s="301" t="s">
        <v>136</v>
      </c>
      <c r="C200" s="294"/>
      <c r="D200" s="282"/>
      <c r="E200" s="282"/>
      <c r="F200" s="282"/>
      <c r="G200" s="298">
        <f>SUM(C200:F200)</f>
        <v>0</v>
      </c>
      <c r="H200" s="299"/>
      <c r="I200" s="318"/>
    </row>
    <row r="201" spans="1:9" ht="12">
      <c r="A201" s="297"/>
      <c r="B201" s="301" t="s">
        <v>140</v>
      </c>
      <c r="C201" s="294"/>
      <c r="D201" s="282">
        <v>20</v>
      </c>
      <c r="E201" s="282"/>
      <c r="F201" s="282"/>
      <c r="G201" s="298">
        <f>SUM(C201:F201)</f>
        <v>20</v>
      </c>
      <c r="H201" s="299"/>
      <c r="I201" s="318"/>
    </row>
    <row r="202" spans="1:9" ht="12">
      <c r="A202" s="297"/>
      <c r="B202" s="301" t="s">
        <v>182</v>
      </c>
      <c r="C202" s="294"/>
      <c r="D202" s="282">
        <v>30</v>
      </c>
      <c r="E202" s="282"/>
      <c r="F202" s="282"/>
      <c r="G202" s="298">
        <f>SUM(C202:F202)</f>
        <v>30</v>
      </c>
      <c r="H202" s="299"/>
      <c r="I202" s="318"/>
    </row>
    <row r="203" spans="1:9" ht="12">
      <c r="A203" s="297"/>
      <c r="B203" s="301" t="s">
        <v>283</v>
      </c>
      <c r="C203" s="294"/>
      <c r="D203" s="282">
        <v>130</v>
      </c>
      <c r="E203" s="282"/>
      <c r="F203" s="282"/>
      <c r="G203" s="298">
        <f>SUM(C203:F203)</f>
        <v>130</v>
      </c>
      <c r="H203" s="299"/>
      <c r="I203" s="318"/>
    </row>
    <row r="204" spans="1:9" ht="12">
      <c r="A204" s="297"/>
      <c r="B204" s="301" t="s">
        <v>284</v>
      </c>
      <c r="C204" s="294"/>
      <c r="D204" s="282">
        <v>20</v>
      </c>
      <c r="E204" s="282"/>
      <c r="F204" s="282"/>
      <c r="G204" s="298">
        <f>C204+D204+E204+F204</f>
        <v>20</v>
      </c>
      <c r="H204" s="299"/>
      <c r="I204" s="318"/>
    </row>
    <row r="205" spans="1:9" ht="12">
      <c r="A205" s="297"/>
      <c r="B205" s="301" t="s">
        <v>285</v>
      </c>
      <c r="C205" s="294"/>
      <c r="D205" s="282">
        <v>20</v>
      </c>
      <c r="E205" s="282"/>
      <c r="F205" s="282"/>
      <c r="G205" s="298">
        <f>SUM(C205:F205)</f>
        <v>20</v>
      </c>
      <c r="H205" s="299"/>
      <c r="I205" s="313"/>
    </row>
    <row r="206" spans="1:9" ht="12">
      <c r="A206" s="300"/>
      <c r="B206" s="301" t="s">
        <v>184</v>
      </c>
      <c r="C206" s="302"/>
      <c r="D206" s="303">
        <v>15</v>
      </c>
      <c r="E206" s="303"/>
      <c r="F206" s="303"/>
      <c r="G206" s="298">
        <f>SUM(C206:F206)</f>
        <v>15</v>
      </c>
      <c r="H206" s="299"/>
      <c r="I206" s="313"/>
    </row>
    <row r="207" spans="1:9" ht="12">
      <c r="A207" s="300"/>
      <c r="B207" s="301" t="s">
        <v>183</v>
      </c>
      <c r="C207" s="302"/>
      <c r="D207" s="303">
        <v>40</v>
      </c>
      <c r="E207" s="303"/>
      <c r="F207" s="303"/>
      <c r="G207" s="298">
        <f>SUM(C207:F207)</f>
        <v>40</v>
      </c>
      <c r="H207" s="299"/>
      <c r="I207" s="313"/>
    </row>
    <row r="208" spans="1:9" ht="12">
      <c r="A208" s="304"/>
      <c r="B208" s="305" t="s">
        <v>69</v>
      </c>
      <c r="C208" s="306">
        <f>SUM(C200:C206)</f>
        <v>0</v>
      </c>
      <c r="D208" s="307">
        <f>SUM(D200:D207)</f>
        <v>275</v>
      </c>
      <c r="E208" s="307">
        <f>SUM(E200:E206)</f>
        <v>0</v>
      </c>
      <c r="F208" s="307">
        <f>SUM(F200:F206)</f>
        <v>0</v>
      </c>
      <c r="G208" s="306">
        <f>SUM(G200:G207)</f>
        <v>275</v>
      </c>
      <c r="H208" s="308">
        <v>200</v>
      </c>
      <c r="I208" s="313"/>
    </row>
    <row r="209" spans="1:9" ht="12">
      <c r="A209" s="314"/>
      <c r="B209" s="310"/>
      <c r="C209" s="323"/>
      <c r="D209" s="323"/>
      <c r="E209" s="323"/>
      <c r="F209" s="323"/>
      <c r="G209" s="323"/>
      <c r="H209" s="316"/>
      <c r="I209" s="313"/>
    </row>
    <row r="210" spans="1:9" ht="12">
      <c r="A210" s="324" t="s">
        <v>85</v>
      </c>
      <c r="B210" s="288"/>
      <c r="C210" s="289"/>
      <c r="D210" s="325"/>
      <c r="E210" s="325"/>
      <c r="F210" s="325"/>
      <c r="G210" s="291"/>
      <c r="H210" s="326"/>
      <c r="I210" s="313"/>
    </row>
    <row r="211" spans="1:9" ht="12">
      <c r="A211" s="287"/>
      <c r="B211" s="293" t="s">
        <v>185</v>
      </c>
      <c r="C211" s="302"/>
      <c r="D211" s="303"/>
      <c r="E211" s="303"/>
      <c r="F211" s="303"/>
      <c r="G211" s="298">
        <f>D211</f>
        <v>0</v>
      </c>
      <c r="H211" s="327"/>
      <c r="I211" s="313"/>
    </row>
    <row r="212" spans="1:9" ht="12">
      <c r="A212" s="304"/>
      <c r="B212" s="305" t="s">
        <v>69</v>
      </c>
      <c r="C212" s="306">
        <f>C211</f>
        <v>0</v>
      </c>
      <c r="D212" s="307">
        <f>D211</f>
        <v>0</v>
      </c>
      <c r="E212" s="307">
        <f>E211</f>
        <v>0</v>
      </c>
      <c r="F212" s="307">
        <f>F211</f>
        <v>0</v>
      </c>
      <c r="G212" s="317">
        <f>G211</f>
        <v>0</v>
      </c>
      <c r="H212" s="328">
        <v>320</v>
      </c>
      <c r="I212" s="313"/>
    </row>
    <row r="213" spans="1:9" ht="12">
      <c r="A213" s="314"/>
      <c r="B213" s="310"/>
      <c r="C213" s="323"/>
      <c r="D213" s="323"/>
      <c r="E213" s="323"/>
      <c r="F213" s="323"/>
      <c r="G213" s="323"/>
      <c r="H213" s="316"/>
      <c r="I213" s="313"/>
    </row>
    <row r="214" spans="1:9" ht="12">
      <c r="A214" s="314"/>
      <c r="B214" s="403" t="s">
        <v>166</v>
      </c>
      <c r="C214" s="399">
        <f>C137+C144+C153+C163+C173+C186+C196+C208+C212</f>
        <v>0</v>
      </c>
      <c r="D214" s="399">
        <f>D137+D144+D153+D163+D173+D186+D196+D208+D212</f>
        <v>1254</v>
      </c>
      <c r="E214" s="399">
        <f>E137+E144+E153+E163+E173+E186+E196+E208+E212</f>
        <v>0</v>
      </c>
      <c r="F214" s="399">
        <f>F137+F144+F153+F163+F173+F186+F196+F208+F212</f>
        <v>0</v>
      </c>
      <c r="G214" s="400">
        <f>G137+G144+G153+G163+G173+G186+G196+G208+G212</f>
        <v>1254</v>
      </c>
      <c r="H214" s="312"/>
      <c r="I214" s="313"/>
    </row>
    <row r="215" spans="1:9" ht="12">
      <c r="A215" s="314"/>
      <c r="B215" s="323"/>
      <c r="C215" s="323"/>
      <c r="D215" s="323"/>
      <c r="E215" s="323"/>
      <c r="F215" s="323"/>
      <c r="G215" s="323"/>
      <c r="H215" s="312"/>
      <c r="I215" s="313"/>
    </row>
    <row r="216" spans="1:9" ht="15.75">
      <c r="A216" s="274" t="s">
        <v>186</v>
      </c>
      <c r="B216" s="310"/>
      <c r="C216" s="311"/>
      <c r="D216" s="311"/>
      <c r="E216" s="311"/>
      <c r="F216" s="311"/>
      <c r="G216" s="303"/>
      <c r="H216" s="312"/>
      <c r="I216" s="313"/>
    </row>
    <row r="217" spans="1:9" ht="12">
      <c r="A217" s="287"/>
      <c r="B217" s="288"/>
      <c r="C217" s="289"/>
      <c r="D217" s="290"/>
      <c r="E217" s="290"/>
      <c r="F217" s="290"/>
      <c r="G217" s="291"/>
      <c r="H217" s="292" t="s">
        <v>135</v>
      </c>
      <c r="I217" s="313"/>
    </row>
    <row r="218" spans="1:9" ht="12">
      <c r="A218" s="287" t="s">
        <v>187</v>
      </c>
      <c r="B218" s="293"/>
      <c r="C218" s="294"/>
      <c r="G218" s="295"/>
      <c r="H218" s="296">
        <v>2006</v>
      </c>
      <c r="I218" s="313"/>
    </row>
    <row r="219" spans="1:9" ht="12">
      <c r="A219" s="297"/>
      <c r="B219" s="301" t="s">
        <v>136</v>
      </c>
      <c r="C219" s="294">
        <v>135</v>
      </c>
      <c r="D219" s="282"/>
      <c r="E219" s="282"/>
      <c r="F219" s="282"/>
      <c r="G219" s="298">
        <f aca="true" t="shared" si="9" ref="G219:G225">SUM(C219:F219)</f>
        <v>135</v>
      </c>
      <c r="H219" s="299"/>
      <c r="I219" s="313"/>
    </row>
    <row r="220" spans="1:9" ht="12">
      <c r="A220" s="297"/>
      <c r="B220" s="301" t="s">
        <v>287</v>
      </c>
      <c r="C220" s="294">
        <v>60</v>
      </c>
      <c r="D220" s="282"/>
      <c r="E220" s="282"/>
      <c r="F220" s="282"/>
      <c r="G220" s="298">
        <f t="shared" si="9"/>
        <v>60</v>
      </c>
      <c r="H220" s="299"/>
      <c r="I220" s="313"/>
    </row>
    <row r="221" spans="1:9" ht="12">
      <c r="A221" s="287"/>
      <c r="B221" s="301" t="s">
        <v>188</v>
      </c>
      <c r="C221" s="302"/>
      <c r="D221" s="303"/>
      <c r="E221" s="303"/>
      <c r="F221" s="303"/>
      <c r="G221" s="298">
        <f t="shared" si="9"/>
        <v>0</v>
      </c>
      <c r="H221" s="299"/>
      <c r="I221" s="313"/>
    </row>
    <row r="222" spans="1:9" ht="12">
      <c r="A222" s="287"/>
      <c r="B222" s="301" t="s">
        <v>189</v>
      </c>
      <c r="C222" s="302"/>
      <c r="D222" s="303"/>
      <c r="E222" s="303"/>
      <c r="F222" s="303"/>
      <c r="G222" s="298">
        <f t="shared" si="9"/>
        <v>0</v>
      </c>
      <c r="H222" s="299"/>
      <c r="I222" s="313"/>
    </row>
    <row r="223" spans="1:9" ht="12">
      <c r="A223" s="287"/>
      <c r="B223" s="301" t="s">
        <v>190</v>
      </c>
      <c r="C223" s="302"/>
      <c r="D223" s="303"/>
      <c r="E223" s="303"/>
      <c r="F223" s="303"/>
      <c r="G223" s="298">
        <f t="shared" si="9"/>
        <v>0</v>
      </c>
      <c r="H223" s="299"/>
      <c r="I223" s="313"/>
    </row>
    <row r="224" spans="1:9" ht="12">
      <c r="A224" s="287"/>
      <c r="B224" s="301" t="s">
        <v>191</v>
      </c>
      <c r="C224" s="302"/>
      <c r="D224" s="303"/>
      <c r="E224" s="303"/>
      <c r="F224" s="303"/>
      <c r="G224" s="298">
        <f t="shared" si="9"/>
        <v>0</v>
      </c>
      <c r="H224" s="299"/>
      <c r="I224" s="313"/>
    </row>
    <row r="225" spans="1:9" ht="12">
      <c r="A225" s="287"/>
      <c r="B225" s="301" t="s">
        <v>192</v>
      </c>
      <c r="C225" s="302"/>
      <c r="D225" s="303"/>
      <c r="E225" s="303"/>
      <c r="F225" s="303"/>
      <c r="G225" s="298">
        <f t="shared" si="9"/>
        <v>0</v>
      </c>
      <c r="H225" s="299"/>
      <c r="I225" s="313"/>
    </row>
    <row r="226" spans="1:9" ht="12">
      <c r="A226" s="304"/>
      <c r="B226" s="305" t="s">
        <v>69</v>
      </c>
      <c r="C226" s="306">
        <f>SUM(C219:C225)</f>
        <v>195</v>
      </c>
      <c r="D226" s="307">
        <f>SUM(D219:D225)</f>
        <v>0</v>
      </c>
      <c r="E226" s="307">
        <f>SUM(E219:E225)</f>
        <v>0</v>
      </c>
      <c r="F226" s="307">
        <f>SUM(F219:F225)</f>
        <v>0</v>
      </c>
      <c r="G226" s="317">
        <f>SUM(G219:G225)</f>
        <v>195</v>
      </c>
      <c r="H226" s="308">
        <v>200</v>
      </c>
      <c r="I226" s="313"/>
    </row>
    <row r="227" spans="1:9" ht="12">
      <c r="A227" s="309"/>
      <c r="B227" s="310"/>
      <c r="C227" s="311"/>
      <c r="D227" s="311"/>
      <c r="E227" s="311"/>
      <c r="F227" s="311"/>
      <c r="G227" s="303"/>
      <c r="H227" s="312"/>
      <c r="I227" s="313"/>
    </row>
    <row r="228" spans="1:9" ht="12">
      <c r="A228" s="287"/>
      <c r="B228" s="288"/>
      <c r="C228" s="289"/>
      <c r="D228" s="290"/>
      <c r="E228" s="290"/>
      <c r="F228" s="290"/>
      <c r="G228" s="291"/>
      <c r="H228" s="292" t="s">
        <v>135</v>
      </c>
      <c r="I228" s="313"/>
    </row>
    <row r="229" spans="1:9" ht="12">
      <c r="A229" s="287" t="s">
        <v>193</v>
      </c>
      <c r="B229" s="293"/>
      <c r="C229" s="294"/>
      <c r="G229" s="295"/>
      <c r="H229" s="296">
        <v>2006</v>
      </c>
      <c r="I229" s="313"/>
    </row>
    <row r="230" spans="1:9" ht="12">
      <c r="A230" s="297"/>
      <c r="B230" s="301" t="s">
        <v>136</v>
      </c>
      <c r="C230" s="294"/>
      <c r="D230" s="282"/>
      <c r="E230" s="282"/>
      <c r="F230" s="282"/>
      <c r="G230" s="298">
        <f>SUM(C230:F230)</f>
        <v>0</v>
      </c>
      <c r="H230" s="299"/>
      <c r="I230" s="313"/>
    </row>
    <row r="231" spans="1:9" ht="12">
      <c r="A231" s="297"/>
      <c r="B231" s="301" t="s">
        <v>194</v>
      </c>
      <c r="C231" s="294"/>
      <c r="D231" s="282">
        <v>10</v>
      </c>
      <c r="E231" s="282"/>
      <c r="F231" s="282"/>
      <c r="G231" s="298">
        <f>SUM(C231:F231)</f>
        <v>10</v>
      </c>
      <c r="H231" s="299"/>
      <c r="I231" s="313"/>
    </row>
    <row r="232" spans="1:9" ht="12">
      <c r="A232" s="304"/>
      <c r="B232" s="305" t="s">
        <v>69</v>
      </c>
      <c r="C232" s="306">
        <f>SUM(C230:C231)</f>
        <v>0</v>
      </c>
      <c r="D232" s="307">
        <f>SUM(D230:D231)</f>
        <v>10</v>
      </c>
      <c r="E232" s="307">
        <f>SUM(E230:E231)</f>
        <v>0</v>
      </c>
      <c r="F232" s="307">
        <f>SUM(F230:F231)</f>
        <v>0</v>
      </c>
      <c r="G232" s="306">
        <f>SUM(G230:G231)</f>
        <v>10</v>
      </c>
      <c r="H232" s="308">
        <v>5</v>
      </c>
      <c r="I232" s="313"/>
    </row>
    <row r="233" spans="1:9" ht="12">
      <c r="A233" s="309"/>
      <c r="B233" s="310"/>
      <c r="C233" s="311"/>
      <c r="D233" s="311"/>
      <c r="E233" s="311"/>
      <c r="F233" s="311"/>
      <c r="G233" s="303"/>
      <c r="H233" s="312"/>
      <c r="I233" s="313"/>
    </row>
    <row r="234" spans="1:9" ht="12">
      <c r="A234" s="287"/>
      <c r="B234" s="288"/>
      <c r="C234" s="289"/>
      <c r="D234" s="290"/>
      <c r="E234" s="290"/>
      <c r="F234" s="290"/>
      <c r="G234" s="291"/>
      <c r="H234" s="292" t="s">
        <v>135</v>
      </c>
      <c r="I234" s="313"/>
    </row>
    <row r="235" spans="1:9" ht="12">
      <c r="A235" s="287" t="s">
        <v>89</v>
      </c>
      <c r="B235" s="293"/>
      <c r="C235" s="294"/>
      <c r="G235" s="295"/>
      <c r="H235" s="296">
        <v>2006</v>
      </c>
      <c r="I235" s="313"/>
    </row>
    <row r="236" spans="1:9" ht="12">
      <c r="A236" s="297"/>
      <c r="B236" s="301" t="s">
        <v>136</v>
      </c>
      <c r="C236" s="294"/>
      <c r="D236" s="282"/>
      <c r="E236" s="282"/>
      <c r="F236" s="282"/>
      <c r="G236" s="298">
        <f>SUM(C236:F236)</f>
        <v>0</v>
      </c>
      <c r="H236" s="299"/>
      <c r="I236" s="313"/>
    </row>
    <row r="237" spans="1:9" ht="12">
      <c r="A237" s="297"/>
      <c r="B237" s="301" t="s">
        <v>195</v>
      </c>
      <c r="C237" s="294"/>
      <c r="D237" s="282">
        <v>30</v>
      </c>
      <c r="E237" s="282"/>
      <c r="F237" s="282"/>
      <c r="G237" s="298">
        <f>SUM(C237:F237)</f>
        <v>30</v>
      </c>
      <c r="H237" s="299"/>
      <c r="I237" s="313"/>
    </row>
    <row r="238" spans="1:9" ht="12">
      <c r="A238" s="297"/>
      <c r="B238" s="301" t="s">
        <v>288</v>
      </c>
      <c r="C238" s="294"/>
      <c r="D238" s="282">
        <v>10</v>
      </c>
      <c r="E238" s="282"/>
      <c r="F238" s="282"/>
      <c r="G238" s="298">
        <f>SUM(C238:F238)</f>
        <v>10</v>
      </c>
      <c r="H238" s="299"/>
      <c r="I238" s="313"/>
    </row>
    <row r="239" spans="1:9" ht="12">
      <c r="A239" s="304"/>
      <c r="B239" s="305" t="s">
        <v>69</v>
      </c>
      <c r="C239" s="306">
        <f>SUM(C236:C238)</f>
        <v>0</v>
      </c>
      <c r="D239" s="307">
        <f>SUM(D236:D238)</f>
        <v>40</v>
      </c>
      <c r="E239" s="307">
        <f>SUM(E236:E238)</f>
        <v>0</v>
      </c>
      <c r="F239" s="307">
        <f>SUM(F236:F238)</f>
        <v>0</v>
      </c>
      <c r="G239" s="306">
        <f>SUM(G236:G238)</f>
        <v>40</v>
      </c>
      <c r="H239" s="308">
        <v>25</v>
      </c>
      <c r="I239" s="313"/>
    </row>
    <row r="240" spans="1:9" ht="12">
      <c r="A240" s="309"/>
      <c r="B240" s="310"/>
      <c r="C240" s="315"/>
      <c r="D240" s="315"/>
      <c r="E240" s="315"/>
      <c r="F240" s="315"/>
      <c r="G240" s="315"/>
      <c r="H240" s="316"/>
      <c r="I240" s="313"/>
    </row>
    <row r="241" spans="1:9" ht="12">
      <c r="A241" s="287"/>
      <c r="B241" s="288"/>
      <c r="C241" s="289"/>
      <c r="D241" s="290"/>
      <c r="E241" s="290"/>
      <c r="F241" s="290"/>
      <c r="G241" s="291"/>
      <c r="H241" s="292" t="s">
        <v>135</v>
      </c>
      <c r="I241" s="313"/>
    </row>
    <row r="242" spans="1:9" ht="12">
      <c r="A242" s="287" t="s">
        <v>289</v>
      </c>
      <c r="B242" s="293"/>
      <c r="C242" s="294"/>
      <c r="G242" s="295"/>
      <c r="H242" s="296">
        <v>2006</v>
      </c>
      <c r="I242" s="313"/>
    </row>
    <row r="243" spans="1:9" ht="12">
      <c r="A243" s="297"/>
      <c r="B243" s="301" t="s">
        <v>136</v>
      </c>
      <c r="C243" s="294"/>
      <c r="D243" s="282"/>
      <c r="E243" s="282"/>
      <c r="F243" s="282"/>
      <c r="G243" s="298">
        <f>SUM(C243:F243)</f>
        <v>0</v>
      </c>
      <c r="H243" s="299"/>
      <c r="I243" s="313"/>
    </row>
    <row r="244" spans="1:9" ht="12">
      <c r="A244" s="297"/>
      <c r="B244" s="301" t="s">
        <v>194</v>
      </c>
      <c r="C244" s="294"/>
      <c r="D244" s="282">
        <v>300</v>
      </c>
      <c r="E244" s="282"/>
      <c r="F244" s="282"/>
      <c r="G244" s="298">
        <f>SUM(C244:F244)</f>
        <v>300</v>
      </c>
      <c r="H244" s="299"/>
      <c r="I244" s="313"/>
    </row>
    <row r="245" spans="1:9" ht="12">
      <c r="A245" s="304"/>
      <c r="B245" s="305" t="s">
        <v>69</v>
      </c>
      <c r="C245" s="306">
        <f>SUM(C243:C244)</f>
        <v>0</v>
      </c>
      <c r="D245" s="307">
        <f>SUM(D243:D244)</f>
        <v>300</v>
      </c>
      <c r="E245" s="307">
        <f>SUM(E243:E244)</f>
        <v>0</v>
      </c>
      <c r="F245" s="307">
        <f>SUM(F243:F244)</f>
        <v>0</v>
      </c>
      <c r="G245" s="306">
        <f>SUM(G243:G244)</f>
        <v>300</v>
      </c>
      <c r="H245" s="308"/>
      <c r="I245" s="313"/>
    </row>
    <row r="246" spans="1:9" ht="12">
      <c r="A246" s="332"/>
      <c r="B246" s="310"/>
      <c r="C246" s="311"/>
      <c r="D246" s="311"/>
      <c r="E246" s="311"/>
      <c r="F246" s="311"/>
      <c r="G246" s="303"/>
      <c r="H246" s="312"/>
      <c r="I246" s="313"/>
    </row>
    <row r="247" spans="1:9" ht="12">
      <c r="A247" s="287"/>
      <c r="B247" s="288"/>
      <c r="C247" s="289"/>
      <c r="D247" s="290"/>
      <c r="E247" s="290"/>
      <c r="F247" s="290"/>
      <c r="G247" s="291"/>
      <c r="H247" s="292" t="s">
        <v>135</v>
      </c>
      <c r="I247" s="313"/>
    </row>
    <row r="248" spans="1:9" ht="12">
      <c r="A248" s="287" t="s">
        <v>196</v>
      </c>
      <c r="B248" s="293"/>
      <c r="C248" s="294"/>
      <c r="G248" s="295"/>
      <c r="H248" s="296">
        <v>2006</v>
      </c>
      <c r="I248" s="313"/>
    </row>
    <row r="249" spans="1:9" ht="12">
      <c r="A249" s="297"/>
      <c r="B249" s="301" t="s">
        <v>136</v>
      </c>
      <c r="C249" s="294"/>
      <c r="D249" s="282"/>
      <c r="E249" s="282"/>
      <c r="F249" s="282"/>
      <c r="G249" s="298">
        <f aca="true" t="shared" si="10" ref="G249:G256">SUM(C249:F249)</f>
        <v>0</v>
      </c>
      <c r="H249" s="299"/>
      <c r="I249" s="313"/>
    </row>
    <row r="250" spans="1:9" ht="12">
      <c r="A250" s="287"/>
      <c r="B250" s="301" t="s">
        <v>197</v>
      </c>
      <c r="C250" s="302">
        <v>200</v>
      </c>
      <c r="E250" s="303"/>
      <c r="F250" s="303"/>
      <c r="G250" s="298">
        <f t="shared" si="10"/>
        <v>200</v>
      </c>
      <c r="H250" s="299"/>
      <c r="I250" s="313"/>
    </row>
    <row r="251" spans="1:9" ht="12">
      <c r="A251" s="287"/>
      <c r="B251" s="301" t="s">
        <v>198</v>
      </c>
      <c r="C251" s="302">
        <v>30</v>
      </c>
      <c r="E251" s="303"/>
      <c r="F251" s="303"/>
      <c r="G251" s="298">
        <f t="shared" si="10"/>
        <v>30</v>
      </c>
      <c r="H251" s="299"/>
      <c r="I251" s="313"/>
    </row>
    <row r="252" spans="1:9" ht="12">
      <c r="A252" s="287"/>
      <c r="B252" s="301" t="s">
        <v>140</v>
      </c>
      <c r="C252" s="302">
        <v>15</v>
      </c>
      <c r="E252" s="303"/>
      <c r="F252" s="303"/>
      <c r="G252" s="298">
        <f t="shared" si="10"/>
        <v>15</v>
      </c>
      <c r="H252" s="299"/>
      <c r="I252" s="313"/>
    </row>
    <row r="253" spans="1:9" ht="12">
      <c r="A253" s="287"/>
      <c r="B253" s="301" t="s">
        <v>199</v>
      </c>
      <c r="C253" s="302">
        <v>15</v>
      </c>
      <c r="E253" s="303"/>
      <c r="F253" s="303"/>
      <c r="G253" s="298">
        <f t="shared" si="10"/>
        <v>15</v>
      </c>
      <c r="H253" s="299"/>
      <c r="I253" s="313"/>
    </row>
    <row r="254" spans="1:9" ht="12">
      <c r="A254" s="287"/>
      <c r="B254" s="301" t="s">
        <v>200</v>
      </c>
      <c r="C254" s="302">
        <v>15</v>
      </c>
      <c r="E254" s="303"/>
      <c r="F254" s="303"/>
      <c r="G254" s="298">
        <f t="shared" si="10"/>
        <v>15</v>
      </c>
      <c r="H254" s="299"/>
      <c r="I254" s="313"/>
    </row>
    <row r="255" spans="1:9" ht="12">
      <c r="A255" s="287"/>
      <c r="B255" s="301" t="s">
        <v>176</v>
      </c>
      <c r="C255" s="302">
        <v>15</v>
      </c>
      <c r="E255" s="303"/>
      <c r="F255" s="303"/>
      <c r="G255" s="298">
        <f t="shared" si="10"/>
        <v>15</v>
      </c>
      <c r="H255" s="299"/>
      <c r="I255" s="313"/>
    </row>
    <row r="256" spans="1:9" ht="12">
      <c r="A256" s="287"/>
      <c r="B256" s="301" t="s">
        <v>201</v>
      </c>
      <c r="C256" s="302">
        <v>15</v>
      </c>
      <c r="E256" s="303"/>
      <c r="F256" s="303"/>
      <c r="G256" s="298">
        <f t="shared" si="10"/>
        <v>15</v>
      </c>
      <c r="H256" s="299"/>
      <c r="I256" s="313"/>
    </row>
    <row r="257" spans="1:9" ht="12">
      <c r="A257" s="304"/>
      <c r="B257" s="305" t="s">
        <v>69</v>
      </c>
      <c r="C257" s="306">
        <f>SUM(C250:C256)</f>
        <v>305</v>
      </c>
      <c r="D257" s="307">
        <f>SUM(D250:D256)</f>
        <v>0</v>
      </c>
      <c r="E257" s="307">
        <f>SUM(E250:E256)</f>
        <v>0</v>
      </c>
      <c r="F257" s="307">
        <f>SUM(F250:F256)</f>
        <v>0</v>
      </c>
      <c r="G257" s="317">
        <f>SUM(G249:G256)</f>
        <v>305</v>
      </c>
      <c r="H257" s="308">
        <v>280</v>
      </c>
      <c r="I257" s="313"/>
    </row>
    <row r="258" spans="1:9" ht="12">
      <c r="A258" s="309"/>
      <c r="B258" s="310"/>
      <c r="C258" s="311"/>
      <c r="D258" s="311"/>
      <c r="E258" s="311"/>
      <c r="F258" s="311"/>
      <c r="G258" s="303"/>
      <c r="H258" s="312"/>
      <c r="I258" s="313"/>
    </row>
    <row r="259" spans="1:9" ht="12">
      <c r="A259" s="287"/>
      <c r="B259" s="288"/>
      <c r="C259" s="289"/>
      <c r="D259" s="290"/>
      <c r="E259" s="290"/>
      <c r="F259" s="290"/>
      <c r="G259" s="291"/>
      <c r="H259" s="292" t="s">
        <v>135</v>
      </c>
      <c r="I259" s="313"/>
    </row>
    <row r="260" spans="1:9" ht="12">
      <c r="A260" s="287" t="s">
        <v>202</v>
      </c>
      <c r="B260" s="293"/>
      <c r="C260" s="294"/>
      <c r="G260" s="295"/>
      <c r="H260" s="296">
        <v>2006</v>
      </c>
      <c r="I260" s="313"/>
    </row>
    <row r="261" spans="1:9" ht="12">
      <c r="A261" s="297"/>
      <c r="B261" s="301" t="s">
        <v>136</v>
      </c>
      <c r="C261" s="294"/>
      <c r="D261" s="282"/>
      <c r="E261" s="282"/>
      <c r="F261" s="282"/>
      <c r="G261" s="298">
        <f>SUM(C261:F261)</f>
        <v>0</v>
      </c>
      <c r="H261" s="299"/>
      <c r="I261" s="313"/>
    </row>
    <row r="262" spans="1:9" ht="12">
      <c r="A262" s="297"/>
      <c r="B262" s="301" t="s">
        <v>202</v>
      </c>
      <c r="C262" s="294">
        <v>40</v>
      </c>
      <c r="D262" s="282"/>
      <c r="E262" s="282"/>
      <c r="F262" s="282"/>
      <c r="G262" s="298">
        <f>SUM(C262:F262)</f>
        <v>40</v>
      </c>
      <c r="H262" s="299"/>
      <c r="I262" s="313"/>
    </row>
    <row r="263" spans="1:9" ht="12">
      <c r="A263" s="304"/>
      <c r="B263" s="305" t="s">
        <v>69</v>
      </c>
      <c r="C263" s="306">
        <f>SUM(C261:C262)</f>
        <v>40</v>
      </c>
      <c r="D263" s="307">
        <f>SUM(D261:D262)</f>
        <v>0</v>
      </c>
      <c r="E263" s="307">
        <f>SUM(E261:E262)</f>
        <v>0</v>
      </c>
      <c r="F263" s="307">
        <f>SUM(F261:F262)</f>
        <v>0</v>
      </c>
      <c r="G263" s="306">
        <f>SUM(G261:G262)</f>
        <v>40</v>
      </c>
      <c r="H263" s="308">
        <v>40</v>
      </c>
      <c r="I263" s="313"/>
    </row>
    <row r="264" spans="1:9" ht="12">
      <c r="A264" s="309"/>
      <c r="B264" s="310"/>
      <c r="C264" s="311"/>
      <c r="D264" s="311"/>
      <c r="E264" s="311"/>
      <c r="F264" s="311"/>
      <c r="G264" s="303"/>
      <c r="H264" s="312"/>
      <c r="I264" s="313"/>
    </row>
    <row r="265" spans="1:9" ht="12">
      <c r="A265" s="287"/>
      <c r="B265" s="288"/>
      <c r="C265" s="289"/>
      <c r="D265" s="290"/>
      <c r="E265" s="290"/>
      <c r="F265" s="290"/>
      <c r="G265" s="291"/>
      <c r="H265" s="292" t="s">
        <v>135</v>
      </c>
      <c r="I265" s="313"/>
    </row>
    <row r="266" spans="1:9" ht="12">
      <c r="A266" s="287" t="s">
        <v>203</v>
      </c>
      <c r="B266" s="293"/>
      <c r="C266" s="294"/>
      <c r="G266" s="295"/>
      <c r="H266" s="296">
        <v>2006</v>
      </c>
      <c r="I266" s="313"/>
    </row>
    <row r="267" spans="1:9" ht="12">
      <c r="A267" s="297"/>
      <c r="B267" s="301" t="s">
        <v>136</v>
      </c>
      <c r="C267" s="294"/>
      <c r="D267" s="282"/>
      <c r="E267" s="282"/>
      <c r="F267" s="282"/>
      <c r="G267" s="298">
        <f>SUM(C267:F267)</f>
        <v>0</v>
      </c>
      <c r="H267" s="299"/>
      <c r="I267" s="313"/>
    </row>
    <row r="268" spans="1:9" ht="12">
      <c r="A268" s="297"/>
      <c r="B268" s="301" t="s">
        <v>203</v>
      </c>
      <c r="C268" s="294">
        <v>20</v>
      </c>
      <c r="D268" s="282"/>
      <c r="E268" s="282"/>
      <c r="F268" s="282"/>
      <c r="G268" s="298">
        <f>SUM(C268:F268)</f>
        <v>20</v>
      </c>
      <c r="H268" s="299"/>
      <c r="I268" s="313"/>
    </row>
    <row r="269" spans="1:9" ht="12">
      <c r="A269" s="304"/>
      <c r="B269" s="305" t="s">
        <v>69</v>
      </c>
      <c r="C269" s="306">
        <f>SUM(C267:C268)</f>
        <v>20</v>
      </c>
      <c r="D269" s="307">
        <f>SUM(D267:D268)</f>
        <v>0</v>
      </c>
      <c r="E269" s="307">
        <f>SUM(E267:E268)</f>
        <v>0</v>
      </c>
      <c r="F269" s="307">
        <f>SUM(F267:F268)</f>
        <v>0</v>
      </c>
      <c r="G269" s="306">
        <f>SUM(G267:G268)</f>
        <v>20</v>
      </c>
      <c r="H269" s="308">
        <v>25</v>
      </c>
      <c r="I269" s="313"/>
    </row>
    <row r="270" spans="1:9" ht="12">
      <c r="A270" s="309"/>
      <c r="B270" s="310"/>
      <c r="C270" s="311"/>
      <c r="D270" s="311"/>
      <c r="E270" s="311"/>
      <c r="F270" s="311"/>
      <c r="G270" s="303"/>
      <c r="H270" s="312"/>
      <c r="I270" s="313"/>
    </row>
    <row r="271" spans="1:9" ht="12">
      <c r="A271" s="287"/>
      <c r="B271" s="288"/>
      <c r="C271" s="289"/>
      <c r="D271" s="290"/>
      <c r="E271" s="290"/>
      <c r="F271" s="290"/>
      <c r="G271" s="291"/>
      <c r="H271" s="292" t="s">
        <v>135</v>
      </c>
      <c r="I271" s="313"/>
    </row>
    <row r="272" spans="1:9" ht="12">
      <c r="A272" s="287" t="s">
        <v>204</v>
      </c>
      <c r="B272" s="293"/>
      <c r="C272" s="294"/>
      <c r="G272" s="295"/>
      <c r="H272" s="296">
        <v>2006</v>
      </c>
      <c r="I272" s="313"/>
    </row>
    <row r="273" spans="1:9" ht="12">
      <c r="A273" s="297"/>
      <c r="B273" s="301" t="s">
        <v>136</v>
      </c>
      <c r="C273" s="294"/>
      <c r="D273" s="282"/>
      <c r="E273" s="282"/>
      <c r="F273" s="282"/>
      <c r="G273" s="298">
        <f>SUM(C273:F273)</f>
        <v>0</v>
      </c>
      <c r="H273" s="299"/>
      <c r="I273" s="313"/>
    </row>
    <row r="274" spans="1:9" ht="12">
      <c r="A274" s="297"/>
      <c r="B274" s="301" t="s">
        <v>205</v>
      </c>
      <c r="C274" s="294"/>
      <c r="D274" s="282"/>
      <c r="E274" s="282"/>
      <c r="F274" s="282"/>
      <c r="G274" s="298">
        <f>SUM(C274:F274)</f>
        <v>0</v>
      </c>
      <c r="H274" s="299"/>
      <c r="I274" s="313"/>
    </row>
    <row r="275" spans="1:9" ht="12">
      <c r="A275" s="300"/>
      <c r="B275" s="301" t="s">
        <v>206</v>
      </c>
      <c r="C275" s="302"/>
      <c r="D275" s="303">
        <v>30</v>
      </c>
      <c r="E275" s="303"/>
      <c r="F275" s="303"/>
      <c r="G275" s="298">
        <f>SUM(C275:F275)</f>
        <v>30</v>
      </c>
      <c r="H275" s="299"/>
      <c r="I275" s="313"/>
    </row>
    <row r="276" spans="1:9" ht="12">
      <c r="A276" s="304"/>
      <c r="B276" s="305" t="s">
        <v>69</v>
      </c>
      <c r="C276" s="306">
        <f>SUM(C273:C275)</f>
        <v>0</v>
      </c>
      <c r="D276" s="307">
        <f>SUM(D273:D275)</f>
        <v>30</v>
      </c>
      <c r="E276" s="307">
        <f>SUM(E273:E275)</f>
        <v>0</v>
      </c>
      <c r="F276" s="307">
        <f>SUM(F273:F275)</f>
        <v>0</v>
      </c>
      <c r="G276" s="306">
        <f>SUM(G273:G275)</f>
        <v>30</v>
      </c>
      <c r="H276" s="308">
        <v>45</v>
      </c>
      <c r="I276" s="313"/>
    </row>
    <row r="277" spans="1:9" ht="12">
      <c r="A277" s="309"/>
      <c r="B277" s="310"/>
      <c r="C277" s="323"/>
      <c r="D277" s="323"/>
      <c r="E277" s="323"/>
      <c r="F277" s="323"/>
      <c r="G277" s="323"/>
      <c r="H277" s="316"/>
      <c r="I277" s="313"/>
    </row>
    <row r="278" spans="1:9" ht="12">
      <c r="A278" s="287"/>
      <c r="B278" s="288"/>
      <c r="C278" s="289"/>
      <c r="D278" s="290"/>
      <c r="E278" s="290"/>
      <c r="F278" s="290"/>
      <c r="G278" s="291"/>
      <c r="H278" s="292" t="s">
        <v>135</v>
      </c>
      <c r="I278" s="313"/>
    </row>
    <row r="279" spans="1:9" ht="12">
      <c r="A279" s="287" t="s">
        <v>94</v>
      </c>
      <c r="B279" s="293"/>
      <c r="C279" s="294"/>
      <c r="G279" s="295"/>
      <c r="H279" s="296">
        <v>2006</v>
      </c>
      <c r="I279" s="313"/>
    </row>
    <row r="280" spans="1:9" ht="12">
      <c r="A280" s="297"/>
      <c r="B280" s="301" t="s">
        <v>136</v>
      </c>
      <c r="C280" s="294"/>
      <c r="D280" s="282"/>
      <c r="E280" s="282"/>
      <c r="F280" s="282"/>
      <c r="G280" s="298">
        <f>SUM(C280:F280)</f>
        <v>0</v>
      </c>
      <c r="H280" s="299"/>
      <c r="I280" s="313"/>
    </row>
    <row r="281" spans="1:9" ht="12">
      <c r="A281" s="297"/>
      <c r="B281" s="301" t="s">
        <v>361</v>
      </c>
      <c r="C281" s="294"/>
      <c r="D281" s="282">
        <v>100</v>
      </c>
      <c r="E281" s="282"/>
      <c r="F281" s="282"/>
      <c r="G281" s="298">
        <f>SUM(C281:F281)</f>
        <v>100</v>
      </c>
      <c r="H281" s="299"/>
      <c r="I281" s="313"/>
    </row>
    <row r="282" spans="1:9" ht="12">
      <c r="A282" s="304"/>
      <c r="B282" s="305" t="s">
        <v>69</v>
      </c>
      <c r="C282" s="306">
        <f>SUM(C280:C281)</f>
        <v>0</v>
      </c>
      <c r="D282" s="307">
        <f>SUM(D280:D281)</f>
        <v>100</v>
      </c>
      <c r="E282" s="307">
        <f>SUM(E280:E281)</f>
        <v>0</v>
      </c>
      <c r="F282" s="307">
        <f>SUM(F280:F281)</f>
        <v>0</v>
      </c>
      <c r="G282" s="306">
        <f>SUM(G280:G281)</f>
        <v>100</v>
      </c>
      <c r="H282" s="308"/>
      <c r="I282" s="313"/>
    </row>
    <row r="283" spans="1:9" ht="12">
      <c r="A283" s="314"/>
      <c r="B283" s="310"/>
      <c r="C283" s="323"/>
      <c r="D283" s="323"/>
      <c r="E283" s="323"/>
      <c r="F283" s="323"/>
      <c r="G283" s="323"/>
      <c r="H283" s="316"/>
      <c r="I283" s="313"/>
    </row>
    <row r="284" spans="1:9" ht="12">
      <c r="A284" s="314"/>
      <c r="B284" s="310"/>
      <c r="C284" s="311"/>
      <c r="D284" s="311"/>
      <c r="E284" s="311"/>
      <c r="F284" s="311"/>
      <c r="G284" s="303"/>
      <c r="H284" s="312"/>
      <c r="I284" s="313"/>
    </row>
    <row r="285" spans="1:9" ht="12">
      <c r="A285" s="401"/>
      <c r="B285" s="402" t="s">
        <v>348</v>
      </c>
      <c r="C285" s="399">
        <f>C226+C232+C239+C245+C257+C263+C269+C276+C282</f>
        <v>560</v>
      </c>
      <c r="D285" s="399">
        <f>D226+D232+D239+D245+D257+D263+D269+D276+D282</f>
        <v>480</v>
      </c>
      <c r="E285" s="399">
        <f>E226+E232+E239+E245+E257+E263+E269+E276+E282</f>
        <v>0</v>
      </c>
      <c r="F285" s="399">
        <f>F226+F232+F239+F245+F257+F263+F269+F276+F282</f>
        <v>0</v>
      </c>
      <c r="G285" s="400">
        <f>G226+G232+G239+G245+G257+G263+G269+G276+G282</f>
        <v>1040</v>
      </c>
      <c r="H285" s="312"/>
      <c r="I285" s="313"/>
    </row>
    <row r="286" spans="1:9" ht="12">
      <c r="A286" s="314"/>
      <c r="B286" s="394"/>
      <c r="C286" s="323"/>
      <c r="D286" s="323"/>
      <c r="E286" s="323"/>
      <c r="F286" s="323"/>
      <c r="G286" s="323"/>
      <c r="H286" s="312"/>
      <c r="I286" s="313"/>
    </row>
    <row r="287" spans="1:9" ht="15.75">
      <c r="A287" s="274" t="s">
        <v>207</v>
      </c>
      <c r="B287" s="310"/>
      <c r="C287" s="311"/>
      <c r="D287" s="311"/>
      <c r="E287" s="311"/>
      <c r="F287" s="311"/>
      <c r="G287" s="303"/>
      <c r="H287" s="312"/>
      <c r="I287" s="313"/>
    </row>
    <row r="288" spans="1:9" ht="12">
      <c r="A288" s="287"/>
      <c r="B288" s="288"/>
      <c r="C288" s="289"/>
      <c r="D288" s="290"/>
      <c r="E288" s="290"/>
      <c r="F288" s="290"/>
      <c r="G288" s="291"/>
      <c r="H288" s="292" t="s">
        <v>135</v>
      </c>
      <c r="I288" s="313"/>
    </row>
    <row r="289" spans="1:9" ht="12">
      <c r="A289" s="287" t="s">
        <v>99</v>
      </c>
      <c r="B289" s="293"/>
      <c r="C289" s="294"/>
      <c r="G289" s="295"/>
      <c r="H289" s="296">
        <v>2006</v>
      </c>
      <c r="I289" s="313"/>
    </row>
    <row r="290" spans="1:9" ht="12">
      <c r="A290" s="391" t="s">
        <v>290</v>
      </c>
      <c r="B290" s="301"/>
      <c r="C290" s="294"/>
      <c r="D290" s="282"/>
      <c r="E290" s="282"/>
      <c r="F290" s="282"/>
      <c r="G290" s="298">
        <f aca="true" t="shared" si="11" ref="G290:G307">SUM(C290:F290)</f>
        <v>0</v>
      </c>
      <c r="H290" s="299"/>
      <c r="I290" s="313"/>
    </row>
    <row r="291" spans="1:9" ht="12">
      <c r="A291" s="297"/>
      <c r="B291" s="301" t="s">
        <v>291</v>
      </c>
      <c r="C291" s="294"/>
      <c r="D291" s="282">
        <v>235</v>
      </c>
      <c r="E291" s="282"/>
      <c r="F291" s="282"/>
      <c r="G291" s="298">
        <f t="shared" si="11"/>
        <v>235</v>
      </c>
      <c r="H291" s="299"/>
      <c r="I291" s="313"/>
    </row>
    <row r="292" spans="1:9" ht="12">
      <c r="A292" s="297"/>
      <c r="B292" s="301" t="s">
        <v>292</v>
      </c>
      <c r="C292" s="294"/>
      <c r="D292" s="282">
        <v>133</v>
      </c>
      <c r="E292" s="282"/>
      <c r="F292" s="282"/>
      <c r="G292" s="298">
        <f t="shared" si="11"/>
        <v>133</v>
      </c>
      <c r="H292" s="299"/>
      <c r="I292" s="313"/>
    </row>
    <row r="293" spans="1:9" ht="12">
      <c r="A293" s="297"/>
      <c r="B293" s="301" t="s">
        <v>293</v>
      </c>
      <c r="C293" s="294"/>
      <c r="D293" s="282">
        <v>45</v>
      </c>
      <c r="E293" s="282"/>
      <c r="F293" s="282"/>
      <c r="G293" s="298">
        <f t="shared" si="11"/>
        <v>45</v>
      </c>
      <c r="H293" s="299"/>
      <c r="I293" s="313"/>
    </row>
    <row r="294" spans="1:9" ht="12">
      <c r="A294" s="297"/>
      <c r="B294" s="301" t="s">
        <v>294</v>
      </c>
      <c r="C294" s="294"/>
      <c r="D294" s="282">
        <v>37</v>
      </c>
      <c r="E294" s="282"/>
      <c r="F294" s="282"/>
      <c r="G294" s="298">
        <f t="shared" si="11"/>
        <v>37</v>
      </c>
      <c r="H294" s="299"/>
      <c r="I294" s="313"/>
    </row>
    <row r="295" spans="1:9" ht="12">
      <c r="A295" s="391" t="s">
        <v>295</v>
      </c>
      <c r="B295" s="301"/>
      <c r="C295" s="294"/>
      <c r="D295" s="282"/>
      <c r="E295" s="282"/>
      <c r="F295" s="282"/>
      <c r="G295" s="298">
        <f t="shared" si="11"/>
        <v>0</v>
      </c>
      <c r="H295" s="299"/>
      <c r="I295" s="313"/>
    </row>
    <row r="296" spans="1:9" ht="12">
      <c r="A296" s="297"/>
      <c r="B296" s="301" t="s">
        <v>296</v>
      </c>
      <c r="C296" s="294"/>
      <c r="D296" s="282">
        <v>780</v>
      </c>
      <c r="E296" s="282"/>
      <c r="F296" s="282"/>
      <c r="G296" s="298">
        <f t="shared" si="11"/>
        <v>780</v>
      </c>
      <c r="H296" s="299"/>
      <c r="I296" s="313"/>
    </row>
    <row r="297" spans="1:9" ht="12">
      <c r="A297" s="297"/>
      <c r="B297" s="301" t="s">
        <v>297</v>
      </c>
      <c r="C297" s="294"/>
      <c r="D297" s="282">
        <v>170</v>
      </c>
      <c r="E297" s="282"/>
      <c r="F297" s="282"/>
      <c r="G297" s="298">
        <f t="shared" si="11"/>
        <v>170</v>
      </c>
      <c r="H297" s="299"/>
      <c r="I297" s="313"/>
    </row>
    <row r="298" spans="1:9" ht="12">
      <c r="A298" s="391" t="s">
        <v>298</v>
      </c>
      <c r="B298" s="301"/>
      <c r="C298" s="294"/>
      <c r="D298" s="282"/>
      <c r="E298" s="282"/>
      <c r="F298" s="282"/>
      <c r="G298" s="298">
        <f t="shared" si="11"/>
        <v>0</v>
      </c>
      <c r="H298" s="299"/>
      <c r="I298" s="313"/>
    </row>
    <row r="299" spans="1:9" ht="12">
      <c r="A299" s="297"/>
      <c r="B299" s="301" t="s">
        <v>299</v>
      </c>
      <c r="C299" s="294"/>
      <c r="D299" s="282">
        <v>780</v>
      </c>
      <c r="E299" s="282"/>
      <c r="F299" s="282"/>
      <c r="G299" s="298">
        <f t="shared" si="11"/>
        <v>780</v>
      </c>
      <c r="H299" s="299"/>
      <c r="I299" s="313"/>
    </row>
    <row r="300" spans="1:9" ht="12">
      <c r="A300" s="297"/>
      <c r="B300" s="301" t="s">
        <v>300</v>
      </c>
      <c r="C300" s="294"/>
      <c r="D300" s="282">
        <v>170</v>
      </c>
      <c r="E300" s="282"/>
      <c r="F300" s="282"/>
      <c r="G300" s="298">
        <f t="shared" si="11"/>
        <v>170</v>
      </c>
      <c r="H300" s="299"/>
      <c r="I300" s="313"/>
    </row>
    <row r="301" spans="1:9" ht="12">
      <c r="A301" s="391" t="s">
        <v>303</v>
      </c>
      <c r="B301" s="301"/>
      <c r="C301" s="294"/>
      <c r="D301" s="282"/>
      <c r="E301" s="282"/>
      <c r="F301" s="282"/>
      <c r="G301" s="298"/>
      <c r="H301" s="299"/>
      <c r="I301" s="313"/>
    </row>
    <row r="302" spans="1:9" ht="12">
      <c r="A302" s="297"/>
      <c r="B302" s="301" t="s">
        <v>304</v>
      </c>
      <c r="C302" s="294"/>
      <c r="D302" s="282">
        <v>1600</v>
      </c>
      <c r="E302" s="282"/>
      <c r="F302" s="282"/>
      <c r="G302" s="298"/>
      <c r="H302" s="299"/>
      <c r="I302" s="313"/>
    </row>
    <row r="303" spans="1:9" ht="12">
      <c r="A303" s="297"/>
      <c r="B303" s="301" t="s">
        <v>305</v>
      </c>
      <c r="C303" s="294"/>
      <c r="D303" s="282">
        <v>220</v>
      </c>
      <c r="E303" s="282"/>
      <c r="F303" s="282"/>
      <c r="G303" s="298"/>
      <c r="H303" s="299"/>
      <c r="I303" s="313"/>
    </row>
    <row r="304" spans="1:9" ht="12">
      <c r="A304" s="391" t="s">
        <v>301</v>
      </c>
      <c r="B304" s="301"/>
      <c r="C304" s="294"/>
      <c r="D304" s="282"/>
      <c r="E304" s="282"/>
      <c r="F304" s="282"/>
      <c r="G304" s="298">
        <f t="shared" si="11"/>
        <v>0</v>
      </c>
      <c r="H304" s="299"/>
      <c r="I304" s="313"/>
    </row>
    <row r="305" spans="1:9" ht="12">
      <c r="A305" s="297"/>
      <c r="B305" s="301" t="s">
        <v>302</v>
      </c>
      <c r="C305" s="294"/>
      <c r="D305" s="282">
        <v>186</v>
      </c>
      <c r="E305" s="282"/>
      <c r="F305" s="282"/>
      <c r="G305" s="298">
        <f t="shared" si="11"/>
        <v>186</v>
      </c>
      <c r="H305" s="299"/>
      <c r="I305" s="313"/>
    </row>
    <row r="306" spans="1:9" ht="16.5" customHeight="1">
      <c r="A306" s="297"/>
      <c r="B306" s="301" t="s">
        <v>18</v>
      </c>
      <c r="C306" s="294"/>
      <c r="D306" s="282">
        <v>34</v>
      </c>
      <c r="E306" s="282"/>
      <c r="F306" s="282"/>
      <c r="G306" s="298">
        <f t="shared" si="11"/>
        <v>34</v>
      </c>
      <c r="H306" s="299"/>
      <c r="I306" s="313"/>
    </row>
    <row r="307" spans="1:9" ht="12">
      <c r="A307" s="304"/>
      <c r="B307" s="305" t="s">
        <v>69</v>
      </c>
      <c r="C307" s="306">
        <f>SUM(C291:C306)</f>
        <v>0</v>
      </c>
      <c r="D307" s="307">
        <f>SUM(D290:D306)</f>
        <v>4390</v>
      </c>
      <c r="E307" s="307">
        <f>SUM(E290:E306)</f>
        <v>0</v>
      </c>
      <c r="F307" s="307">
        <f>SUM(F290:F306)</f>
        <v>0</v>
      </c>
      <c r="G307" s="317">
        <f t="shared" si="11"/>
        <v>4390</v>
      </c>
      <c r="H307" s="308"/>
      <c r="I307" s="313"/>
    </row>
    <row r="308" spans="1:9" ht="15.75">
      <c r="A308" s="392"/>
      <c r="B308" s="310"/>
      <c r="C308" s="311"/>
      <c r="D308" s="311"/>
      <c r="E308" s="311"/>
      <c r="F308" s="311"/>
      <c r="G308" s="303"/>
      <c r="H308" s="312"/>
      <c r="I308" s="313"/>
    </row>
    <row r="309" spans="1:9" ht="12">
      <c r="A309" s="287"/>
      <c r="B309" s="288"/>
      <c r="C309" s="289"/>
      <c r="D309" s="290"/>
      <c r="E309" s="290"/>
      <c r="F309" s="290"/>
      <c r="G309" s="291"/>
      <c r="H309" s="292" t="s">
        <v>135</v>
      </c>
      <c r="I309" s="313"/>
    </row>
    <row r="310" spans="1:9" ht="12">
      <c r="A310" s="287" t="s">
        <v>100</v>
      </c>
      <c r="B310" s="293"/>
      <c r="C310" s="294"/>
      <c r="G310" s="295"/>
      <c r="H310" s="296">
        <v>2006</v>
      </c>
      <c r="I310" s="313"/>
    </row>
    <row r="311" spans="2:9" ht="12">
      <c r="B311" s="319" t="s">
        <v>306</v>
      </c>
      <c r="C311" s="294"/>
      <c r="D311" s="282">
        <v>795</v>
      </c>
      <c r="E311" s="282"/>
      <c r="F311" s="282"/>
      <c r="G311" s="298">
        <f aca="true" t="shared" si="12" ref="G311:G316">SUM(C311:F311)</f>
        <v>795</v>
      </c>
      <c r="H311" s="299"/>
      <c r="I311" s="313"/>
    </row>
    <row r="312" spans="2:9" ht="12">
      <c r="B312" s="319" t="s">
        <v>307</v>
      </c>
      <c r="C312" s="294"/>
      <c r="D312" s="282">
        <v>100</v>
      </c>
      <c r="E312" s="282"/>
      <c r="F312" s="282"/>
      <c r="G312" s="298">
        <f t="shared" si="12"/>
        <v>100</v>
      </c>
      <c r="H312" s="299"/>
      <c r="I312" s="313"/>
    </row>
    <row r="313" spans="2:9" ht="12">
      <c r="B313" s="319" t="s">
        <v>308</v>
      </c>
      <c r="C313" s="294"/>
      <c r="D313" s="282">
        <v>350</v>
      </c>
      <c r="E313" s="282"/>
      <c r="F313" s="282"/>
      <c r="G313" s="298">
        <f t="shared" si="12"/>
        <v>350</v>
      </c>
      <c r="H313" s="299"/>
      <c r="I313" s="313"/>
    </row>
    <row r="314" spans="1:9" ht="12">
      <c r="A314" s="391"/>
      <c r="B314" s="301" t="s">
        <v>309</v>
      </c>
      <c r="C314" s="294"/>
      <c r="D314" s="282">
        <v>110</v>
      </c>
      <c r="E314" s="282"/>
      <c r="F314" s="282"/>
      <c r="G314" s="298">
        <f t="shared" si="12"/>
        <v>110</v>
      </c>
      <c r="H314" s="299"/>
      <c r="I314" s="313"/>
    </row>
    <row r="315" spans="1:9" ht="12">
      <c r="A315" s="297"/>
      <c r="B315" s="301" t="s">
        <v>310</v>
      </c>
      <c r="C315" s="294"/>
      <c r="D315" s="282">
        <v>80</v>
      </c>
      <c r="E315" s="282"/>
      <c r="F315" s="282"/>
      <c r="G315" s="298">
        <f t="shared" si="12"/>
        <v>80</v>
      </c>
      <c r="H315" s="299"/>
      <c r="I315" s="313"/>
    </row>
    <row r="316" spans="1:9" ht="12">
      <c r="A316" s="297"/>
      <c r="B316" s="301" t="s">
        <v>311</v>
      </c>
      <c r="C316" s="294"/>
      <c r="D316" s="282">
        <v>245</v>
      </c>
      <c r="E316" s="282"/>
      <c r="F316" s="282"/>
      <c r="G316" s="298">
        <f t="shared" si="12"/>
        <v>245</v>
      </c>
      <c r="H316" s="299"/>
      <c r="I316" s="313"/>
    </row>
    <row r="317" spans="1:9" ht="12">
      <c r="A317" s="304"/>
      <c r="B317" s="305" t="s">
        <v>69</v>
      </c>
      <c r="C317" s="306">
        <f>SUM(C312:C316)</f>
        <v>0</v>
      </c>
      <c r="D317" s="307">
        <f>SUM(D311:D316)</f>
        <v>1680</v>
      </c>
      <c r="E317" s="307">
        <f>SUM(E311:E316)</f>
        <v>0</v>
      </c>
      <c r="F317" s="307">
        <f>SUM(F311:F316)</f>
        <v>0</v>
      </c>
      <c r="G317" s="317">
        <f>SUM(C317:F317)</f>
        <v>1680</v>
      </c>
      <c r="H317" s="308"/>
      <c r="I317" s="313"/>
    </row>
    <row r="318" spans="1:9" ht="15.75">
      <c r="A318" s="392"/>
      <c r="B318" s="310"/>
      <c r="C318" s="311"/>
      <c r="D318" s="311"/>
      <c r="E318" s="311"/>
      <c r="F318" s="311"/>
      <c r="G318" s="303"/>
      <c r="H318" s="312"/>
      <c r="I318" s="313"/>
    </row>
    <row r="319" spans="1:9" ht="12">
      <c r="A319" s="287"/>
      <c r="B319" s="288"/>
      <c r="C319" s="289"/>
      <c r="D319" s="290"/>
      <c r="E319" s="290"/>
      <c r="F319" s="290"/>
      <c r="G319" s="291"/>
      <c r="H319" s="292" t="s">
        <v>135</v>
      </c>
      <c r="I319" s="313"/>
    </row>
    <row r="320" spans="1:9" ht="12">
      <c r="A320" s="287" t="s">
        <v>101</v>
      </c>
      <c r="B320" s="293"/>
      <c r="C320" s="294"/>
      <c r="G320" s="295"/>
      <c r="H320" s="296">
        <v>2006</v>
      </c>
      <c r="I320" s="313"/>
    </row>
    <row r="321" spans="1:9" ht="12">
      <c r="A321" s="297"/>
      <c r="B321" s="301" t="s">
        <v>312</v>
      </c>
      <c r="C321" s="294"/>
      <c r="D321" s="282">
        <v>700</v>
      </c>
      <c r="E321" s="282"/>
      <c r="F321" s="282"/>
      <c r="G321" s="298">
        <f aca="true" t="shared" si="13" ref="G321:G344">SUM(C321:F321)</f>
        <v>700</v>
      </c>
      <c r="H321" s="299"/>
      <c r="I321" s="313"/>
    </row>
    <row r="322" spans="1:9" ht="12">
      <c r="A322" s="297"/>
      <c r="B322" s="301" t="s">
        <v>313</v>
      </c>
      <c r="C322" s="294"/>
      <c r="D322" s="282">
        <v>200</v>
      </c>
      <c r="E322" s="282"/>
      <c r="F322" s="282"/>
      <c r="G322" s="298">
        <f t="shared" si="13"/>
        <v>200</v>
      </c>
      <c r="H322" s="299"/>
      <c r="I322" s="313"/>
    </row>
    <row r="323" spans="1:9" ht="12">
      <c r="A323" s="297"/>
      <c r="B323" s="301" t="s">
        <v>314</v>
      </c>
      <c r="C323" s="294"/>
      <c r="D323" s="282">
        <v>300</v>
      </c>
      <c r="E323" s="282"/>
      <c r="F323" s="282"/>
      <c r="G323" s="298">
        <f t="shared" si="13"/>
        <v>300</v>
      </c>
      <c r="H323" s="299"/>
      <c r="I323" s="313"/>
    </row>
    <row r="324" spans="1:9" ht="12">
      <c r="A324" s="297"/>
      <c r="B324" s="301" t="s">
        <v>315</v>
      </c>
      <c r="C324" s="294"/>
      <c r="D324" s="282">
        <v>115</v>
      </c>
      <c r="E324" s="282"/>
      <c r="F324" s="282"/>
      <c r="G324" s="298">
        <f t="shared" si="13"/>
        <v>115</v>
      </c>
      <c r="H324" s="299"/>
      <c r="I324" s="313"/>
    </row>
    <row r="325" spans="1:9" ht="12">
      <c r="A325" s="297"/>
      <c r="B325" s="301" t="s">
        <v>316</v>
      </c>
      <c r="C325" s="294"/>
      <c r="D325" s="282">
        <v>62</v>
      </c>
      <c r="E325" s="282"/>
      <c r="F325" s="282"/>
      <c r="G325" s="298">
        <f t="shared" si="13"/>
        <v>62</v>
      </c>
      <c r="H325" s="299"/>
      <c r="I325" s="313"/>
    </row>
    <row r="326" spans="1:9" ht="12">
      <c r="A326" s="297"/>
      <c r="B326" s="301" t="s">
        <v>208</v>
      </c>
      <c r="C326" s="294"/>
      <c r="D326" s="282">
        <v>200</v>
      </c>
      <c r="E326" s="282"/>
      <c r="F326" s="282"/>
      <c r="G326" s="298">
        <f t="shared" si="13"/>
        <v>200</v>
      </c>
      <c r="H326" s="299"/>
      <c r="I326" s="313"/>
    </row>
    <row r="327" spans="1:9" ht="12">
      <c r="A327" s="297"/>
      <c r="B327" s="301" t="s">
        <v>212</v>
      </c>
      <c r="C327" s="294"/>
      <c r="D327" s="282">
        <v>120</v>
      </c>
      <c r="E327" s="282"/>
      <c r="F327" s="282"/>
      <c r="G327" s="298">
        <f t="shared" si="13"/>
        <v>120</v>
      </c>
      <c r="H327" s="299"/>
      <c r="I327" s="313"/>
    </row>
    <row r="328" spans="1:9" ht="12">
      <c r="A328" s="297"/>
      <c r="B328" s="301" t="s">
        <v>317</v>
      </c>
      <c r="C328" s="294"/>
      <c r="D328" s="282">
        <v>150</v>
      </c>
      <c r="E328" s="282"/>
      <c r="F328" s="282"/>
      <c r="G328" s="298">
        <f t="shared" si="13"/>
        <v>150</v>
      </c>
      <c r="H328" s="299"/>
      <c r="I328" s="313"/>
    </row>
    <row r="329" spans="1:9" ht="12">
      <c r="A329" s="297"/>
      <c r="B329" s="301" t="s">
        <v>318</v>
      </c>
      <c r="C329" s="294"/>
      <c r="D329" s="282">
        <v>10</v>
      </c>
      <c r="E329" s="282"/>
      <c r="F329" s="282"/>
      <c r="G329" s="298">
        <f t="shared" si="13"/>
        <v>10</v>
      </c>
      <c r="H329" s="299"/>
      <c r="I329" s="313"/>
    </row>
    <row r="330" spans="1:9" ht="12">
      <c r="A330" s="297"/>
      <c r="B330" s="301" t="s">
        <v>319</v>
      </c>
      <c r="C330" s="294"/>
      <c r="D330" s="282">
        <v>250</v>
      </c>
      <c r="E330" s="282"/>
      <c r="F330" s="282"/>
      <c r="G330" s="298">
        <f t="shared" si="13"/>
        <v>250</v>
      </c>
      <c r="H330" s="299"/>
      <c r="I330" s="313"/>
    </row>
    <row r="331" spans="1:9" ht="12">
      <c r="A331" s="297"/>
      <c r="B331" s="301" t="s">
        <v>320</v>
      </c>
      <c r="C331" s="294"/>
      <c r="D331" s="282">
        <v>120</v>
      </c>
      <c r="E331" s="282"/>
      <c r="F331" s="282"/>
      <c r="G331" s="298">
        <f t="shared" si="13"/>
        <v>120</v>
      </c>
      <c r="H331" s="299"/>
      <c r="I331" s="313"/>
    </row>
    <row r="332" spans="1:9" ht="12">
      <c r="A332" s="297"/>
      <c r="B332" s="301" t="s">
        <v>321</v>
      </c>
      <c r="C332" s="294"/>
      <c r="D332" s="282">
        <v>25</v>
      </c>
      <c r="E332" s="282"/>
      <c r="F332" s="282"/>
      <c r="G332" s="298">
        <f t="shared" si="13"/>
        <v>25</v>
      </c>
      <c r="H332" s="299"/>
      <c r="I332" s="313"/>
    </row>
    <row r="333" spans="1:9" ht="12">
      <c r="A333" s="297"/>
      <c r="B333" s="301" t="s">
        <v>322</v>
      </c>
      <c r="C333" s="294"/>
      <c r="D333" s="282">
        <v>540</v>
      </c>
      <c r="E333" s="282"/>
      <c r="F333" s="282"/>
      <c r="G333" s="298">
        <f t="shared" si="13"/>
        <v>540</v>
      </c>
      <c r="H333" s="299"/>
      <c r="I333" s="313"/>
    </row>
    <row r="334" spans="1:9" ht="12">
      <c r="A334" s="297"/>
      <c r="B334" s="301" t="s">
        <v>323</v>
      </c>
      <c r="C334" s="294"/>
      <c r="D334" s="282">
        <v>10</v>
      </c>
      <c r="E334" s="282"/>
      <c r="F334" s="282"/>
      <c r="G334" s="298">
        <f t="shared" si="13"/>
        <v>10</v>
      </c>
      <c r="H334" s="299"/>
      <c r="I334" s="313"/>
    </row>
    <row r="335" spans="1:9" ht="12">
      <c r="A335" s="297"/>
      <c r="B335" s="301" t="s">
        <v>324</v>
      </c>
      <c r="C335" s="294"/>
      <c r="D335" s="282">
        <v>15</v>
      </c>
      <c r="E335" s="282"/>
      <c r="F335" s="282"/>
      <c r="G335" s="298">
        <f t="shared" si="13"/>
        <v>15</v>
      </c>
      <c r="H335" s="299"/>
      <c r="I335" s="313"/>
    </row>
    <row r="336" spans="1:9" ht="12">
      <c r="A336" s="297"/>
      <c r="B336" s="301" t="s">
        <v>325</v>
      </c>
      <c r="C336" s="294"/>
      <c r="D336" s="282">
        <v>100</v>
      </c>
      <c r="E336" s="282"/>
      <c r="F336" s="282"/>
      <c r="G336" s="298">
        <f t="shared" si="13"/>
        <v>100</v>
      </c>
      <c r="H336" s="299"/>
      <c r="I336" s="313"/>
    </row>
    <row r="337" spans="1:9" ht="12">
      <c r="A337" s="297"/>
      <c r="B337" s="301" t="s">
        <v>168</v>
      </c>
      <c r="C337" s="294"/>
      <c r="D337" s="282">
        <v>280</v>
      </c>
      <c r="E337" s="282"/>
      <c r="F337" s="282"/>
      <c r="G337" s="298">
        <f t="shared" si="13"/>
        <v>280</v>
      </c>
      <c r="H337" s="299"/>
      <c r="I337" s="313"/>
    </row>
    <row r="338" spans="1:9" ht="12">
      <c r="A338" s="297"/>
      <c r="B338" s="301" t="s">
        <v>210</v>
      </c>
      <c r="C338" s="294"/>
      <c r="D338" s="282">
        <v>100</v>
      </c>
      <c r="E338" s="282"/>
      <c r="F338" s="282"/>
      <c r="G338" s="298">
        <f t="shared" si="13"/>
        <v>100</v>
      </c>
      <c r="H338" s="299"/>
      <c r="I338" s="313"/>
    </row>
    <row r="339" spans="1:9" ht="12">
      <c r="A339" s="297"/>
      <c r="B339" s="301" t="s">
        <v>326</v>
      </c>
      <c r="C339" s="294"/>
      <c r="D339" s="282">
        <v>83</v>
      </c>
      <c r="E339" s="282"/>
      <c r="F339" s="282"/>
      <c r="G339" s="298">
        <f t="shared" si="13"/>
        <v>83</v>
      </c>
      <c r="H339" s="299"/>
      <c r="I339" s="313"/>
    </row>
    <row r="340" spans="1:9" ht="12">
      <c r="A340" s="297"/>
      <c r="B340" s="301" t="s">
        <v>211</v>
      </c>
      <c r="C340" s="294"/>
      <c r="D340" s="282">
        <v>40</v>
      </c>
      <c r="E340" s="282"/>
      <c r="F340" s="282"/>
      <c r="G340" s="298">
        <f t="shared" si="13"/>
        <v>40</v>
      </c>
      <c r="H340" s="299"/>
      <c r="I340" s="313"/>
    </row>
    <row r="341" spans="1:9" ht="12">
      <c r="A341" s="297"/>
      <c r="B341" s="301" t="s">
        <v>209</v>
      </c>
      <c r="C341" s="294"/>
      <c r="D341" s="282">
        <v>50</v>
      </c>
      <c r="E341" s="282"/>
      <c r="F341" s="282"/>
      <c r="G341" s="298">
        <f t="shared" si="13"/>
        <v>50</v>
      </c>
      <c r="H341" s="299"/>
      <c r="I341" s="313"/>
    </row>
    <row r="342" spans="1:9" ht="12">
      <c r="A342" s="297"/>
      <c r="B342" s="301" t="s">
        <v>327</v>
      </c>
      <c r="C342" s="294"/>
      <c r="D342" s="282">
        <v>15</v>
      </c>
      <c r="E342" s="282"/>
      <c r="F342" s="282"/>
      <c r="G342" s="298">
        <f t="shared" si="13"/>
        <v>15</v>
      </c>
      <c r="H342" s="299"/>
      <c r="I342" s="313"/>
    </row>
    <row r="343" spans="1:9" ht="12">
      <c r="A343" s="297"/>
      <c r="B343" s="301" t="s">
        <v>328</v>
      </c>
      <c r="C343" s="294"/>
      <c r="D343" s="282">
        <v>50</v>
      </c>
      <c r="E343" s="282"/>
      <c r="F343" s="282"/>
      <c r="G343" s="298">
        <f t="shared" si="13"/>
        <v>50</v>
      </c>
      <c r="H343" s="299"/>
      <c r="I343" s="313"/>
    </row>
    <row r="344" spans="1:9" ht="12">
      <c r="A344" s="304"/>
      <c r="B344" s="305" t="s">
        <v>69</v>
      </c>
      <c r="C344" s="306">
        <f>SUM(C322:C343)</f>
        <v>0</v>
      </c>
      <c r="D344" s="307">
        <f>SUM(D321:D343)</f>
        <v>3535</v>
      </c>
      <c r="E344" s="307">
        <f>SUM(E321:E343)</f>
        <v>0</v>
      </c>
      <c r="F344" s="307">
        <f>SUM(F321:F343)</f>
        <v>0</v>
      </c>
      <c r="G344" s="317">
        <f t="shared" si="13"/>
        <v>3535</v>
      </c>
      <c r="H344" s="308"/>
      <c r="I344" s="313"/>
    </row>
    <row r="345" spans="1:9" ht="15.75">
      <c r="A345" s="392"/>
      <c r="B345" s="310"/>
      <c r="C345" s="311"/>
      <c r="D345" s="311"/>
      <c r="E345" s="311"/>
      <c r="F345" s="311"/>
      <c r="G345" s="303"/>
      <c r="H345" s="312"/>
      <c r="I345" s="313"/>
    </row>
    <row r="346" spans="1:9" ht="12">
      <c r="A346" s="287"/>
      <c r="B346" s="288"/>
      <c r="C346" s="289"/>
      <c r="D346" s="290"/>
      <c r="E346" s="290"/>
      <c r="F346" s="290"/>
      <c r="G346" s="291"/>
      <c r="H346" s="292" t="s">
        <v>135</v>
      </c>
      <c r="I346" s="313"/>
    </row>
    <row r="347" spans="1:9" ht="12">
      <c r="A347" s="287" t="s">
        <v>10</v>
      </c>
      <c r="B347" s="293"/>
      <c r="C347" s="294"/>
      <c r="G347" s="295"/>
      <c r="H347" s="296">
        <v>2006</v>
      </c>
      <c r="I347" s="313"/>
    </row>
    <row r="348" spans="2:9" ht="12">
      <c r="B348" s="319" t="s">
        <v>10</v>
      </c>
      <c r="C348" s="294"/>
      <c r="D348" s="282">
        <v>50</v>
      </c>
      <c r="E348" s="282"/>
      <c r="F348" s="282"/>
      <c r="G348" s="298">
        <f>SUM(C348:F348)</f>
        <v>50</v>
      </c>
      <c r="H348" s="299"/>
      <c r="I348" s="313"/>
    </row>
    <row r="349" spans="1:9" ht="12">
      <c r="A349" s="304"/>
      <c r="B349" s="305" t="s">
        <v>69</v>
      </c>
      <c r="C349" s="306">
        <f>C348</f>
        <v>0</v>
      </c>
      <c r="D349" s="307">
        <f>SUM(D348:D348)</f>
        <v>50</v>
      </c>
      <c r="E349" s="307">
        <f>SUM(E348:E348)</f>
        <v>0</v>
      </c>
      <c r="F349" s="307">
        <f>SUM(F348:F348)</f>
        <v>0</v>
      </c>
      <c r="G349" s="317">
        <f>SUM(C349:F349)</f>
        <v>50</v>
      </c>
      <c r="H349" s="308">
        <v>90</v>
      </c>
      <c r="I349" s="313"/>
    </row>
    <row r="350" spans="1:9" ht="15.75">
      <c r="A350" s="392"/>
      <c r="B350" s="310"/>
      <c r="C350" s="311"/>
      <c r="D350" s="311"/>
      <c r="E350" s="311"/>
      <c r="F350" s="311"/>
      <c r="G350" s="303"/>
      <c r="H350" s="312"/>
      <c r="I350" s="313"/>
    </row>
    <row r="351" spans="1:9" ht="12">
      <c r="A351" s="287"/>
      <c r="B351" s="288"/>
      <c r="C351" s="289"/>
      <c r="D351" s="290"/>
      <c r="E351" s="290"/>
      <c r="F351" s="290"/>
      <c r="G351" s="291"/>
      <c r="H351" s="292" t="s">
        <v>135</v>
      </c>
      <c r="I351" s="313"/>
    </row>
    <row r="352" spans="1:9" ht="12">
      <c r="A352" s="287" t="s">
        <v>103</v>
      </c>
      <c r="B352" s="293"/>
      <c r="C352" s="294"/>
      <c r="G352" s="295"/>
      <c r="H352" s="296">
        <v>2006</v>
      </c>
      <c r="I352" s="313"/>
    </row>
    <row r="353" spans="2:9" ht="12">
      <c r="B353" s="293" t="s">
        <v>214</v>
      </c>
      <c r="C353" s="294"/>
      <c r="D353" s="282">
        <v>50</v>
      </c>
      <c r="E353" s="282"/>
      <c r="F353" s="282"/>
      <c r="G353" s="298">
        <f>SUM(C353:F353)</f>
        <v>50</v>
      </c>
      <c r="H353" s="299"/>
      <c r="I353" s="313"/>
    </row>
    <row r="354" spans="2:9" ht="12">
      <c r="B354" s="293" t="s">
        <v>329</v>
      </c>
      <c r="C354" s="294"/>
      <c r="D354" s="282">
        <v>130</v>
      </c>
      <c r="E354" s="282"/>
      <c r="F354" s="282"/>
      <c r="G354" s="298">
        <f>SUM(C354:F354)</f>
        <v>130</v>
      </c>
      <c r="H354" s="299"/>
      <c r="I354" s="313"/>
    </row>
    <row r="355" spans="2:9" ht="12">
      <c r="B355" s="293" t="s">
        <v>213</v>
      </c>
      <c r="C355" s="294"/>
      <c r="D355" s="282">
        <v>15</v>
      </c>
      <c r="E355" s="282"/>
      <c r="F355" s="282"/>
      <c r="G355" s="298">
        <f>SUM(C355:F355)</f>
        <v>15</v>
      </c>
      <c r="H355" s="299"/>
      <c r="I355" s="313"/>
    </row>
    <row r="356" spans="1:9" ht="12">
      <c r="A356" s="304"/>
      <c r="B356" s="305" t="s">
        <v>69</v>
      </c>
      <c r="C356" s="306">
        <f>SUM(C354:C355)</f>
        <v>0</v>
      </c>
      <c r="D356" s="307">
        <f>SUM(D353:D355)</f>
        <v>195</v>
      </c>
      <c r="E356" s="307">
        <f>SUM(E353:E355)</f>
        <v>0</v>
      </c>
      <c r="F356" s="307">
        <f>SUM(F353:F355)</f>
        <v>0</v>
      </c>
      <c r="G356" s="317">
        <f>SUM(C356:F356)</f>
        <v>195</v>
      </c>
      <c r="H356" s="308">
        <v>65</v>
      </c>
      <c r="I356" s="313"/>
    </row>
    <row r="357" spans="1:9" ht="15.75">
      <c r="A357" s="392"/>
      <c r="B357" s="310"/>
      <c r="C357" s="311"/>
      <c r="D357" s="311"/>
      <c r="E357" s="311"/>
      <c r="F357" s="311"/>
      <c r="G357" s="303"/>
      <c r="H357" s="312"/>
      <c r="I357" s="313"/>
    </row>
    <row r="358" spans="1:9" ht="12">
      <c r="A358" s="287"/>
      <c r="B358" s="288"/>
      <c r="C358" s="289"/>
      <c r="D358" s="290"/>
      <c r="E358" s="290"/>
      <c r="F358" s="290"/>
      <c r="G358" s="291"/>
      <c r="H358" s="292" t="s">
        <v>135</v>
      </c>
      <c r="I358" s="313"/>
    </row>
    <row r="359" spans="1:9" ht="12">
      <c r="A359" s="287" t="s">
        <v>215</v>
      </c>
      <c r="B359" s="293"/>
      <c r="C359" s="294"/>
      <c r="G359" s="295"/>
      <c r="H359" s="296">
        <v>2006</v>
      </c>
      <c r="I359" s="313"/>
    </row>
    <row r="360" spans="1:9" ht="12">
      <c r="A360" s="297"/>
      <c r="B360" s="301" t="s">
        <v>216</v>
      </c>
      <c r="C360" s="294"/>
      <c r="D360" s="282">
        <v>-800</v>
      </c>
      <c r="E360" s="282"/>
      <c r="F360" s="282"/>
      <c r="G360" s="298">
        <f>SUM(C360:F360)</f>
        <v>-800</v>
      </c>
      <c r="H360" s="299"/>
      <c r="I360" s="313"/>
    </row>
    <row r="361" spans="1:9" ht="12">
      <c r="A361" s="304"/>
      <c r="B361" s="305" t="s">
        <v>69</v>
      </c>
      <c r="C361" s="306">
        <f>SUM(C360:C360)</f>
        <v>0</v>
      </c>
      <c r="D361" s="307">
        <f>SUM(D360:D360)</f>
        <v>-800</v>
      </c>
      <c r="E361" s="307">
        <f>SUM(E360:E360)</f>
        <v>0</v>
      </c>
      <c r="F361" s="307">
        <f>SUM(F360:F360)</f>
        <v>0</v>
      </c>
      <c r="G361" s="306">
        <f>SUM(G360:G360)</f>
        <v>-800</v>
      </c>
      <c r="H361" s="308">
        <v>-700</v>
      </c>
      <c r="I361" s="313"/>
    </row>
    <row r="362" spans="1:9" ht="15.75">
      <c r="A362" s="392"/>
      <c r="B362" s="310"/>
      <c r="C362" s="311"/>
      <c r="D362" s="311"/>
      <c r="E362" s="311"/>
      <c r="F362" s="311"/>
      <c r="G362" s="303"/>
      <c r="H362" s="312"/>
      <c r="I362" s="313"/>
    </row>
    <row r="363" spans="1:9" ht="12">
      <c r="A363" s="287"/>
      <c r="B363" s="288"/>
      <c r="C363" s="289"/>
      <c r="D363" s="290"/>
      <c r="E363" s="290"/>
      <c r="F363" s="290"/>
      <c r="G363" s="291"/>
      <c r="H363" s="292" t="s">
        <v>135</v>
      </c>
      <c r="I363" s="313"/>
    </row>
    <row r="364" spans="1:9" ht="12">
      <c r="A364" s="287" t="s">
        <v>97</v>
      </c>
      <c r="B364" s="293"/>
      <c r="C364" s="294"/>
      <c r="G364" s="295"/>
      <c r="H364" s="296">
        <v>2006</v>
      </c>
      <c r="I364" s="313"/>
    </row>
    <row r="365" spans="1:9" ht="12">
      <c r="A365" s="304"/>
      <c r="B365" s="305" t="s">
        <v>69</v>
      </c>
      <c r="C365" s="306"/>
      <c r="D365" s="307"/>
      <c r="E365" s="307"/>
      <c r="F365" s="307"/>
      <c r="G365" s="317"/>
      <c r="H365" s="308">
        <v>2146</v>
      </c>
      <c r="I365" s="264"/>
    </row>
    <row r="366" spans="1:9" ht="12">
      <c r="A366" s="309"/>
      <c r="B366" s="310"/>
      <c r="C366" s="311"/>
      <c r="D366" s="311"/>
      <c r="E366" s="311"/>
      <c r="F366" s="311"/>
      <c r="G366" s="303"/>
      <c r="H366" s="312"/>
      <c r="I366" s="264"/>
    </row>
    <row r="367" spans="1:9" ht="12">
      <c r="A367" s="287"/>
      <c r="B367" s="288"/>
      <c r="C367" s="289"/>
      <c r="D367" s="290"/>
      <c r="E367" s="290"/>
      <c r="F367" s="290"/>
      <c r="G367" s="291"/>
      <c r="H367" s="292" t="s">
        <v>135</v>
      </c>
      <c r="I367" s="264"/>
    </row>
    <row r="368" spans="1:9" ht="12">
      <c r="A368" s="287" t="s">
        <v>98</v>
      </c>
      <c r="B368" s="293"/>
      <c r="C368" s="294"/>
      <c r="G368" s="295"/>
      <c r="H368" s="296">
        <v>2006</v>
      </c>
      <c r="I368" s="264"/>
    </row>
    <row r="369" spans="1:9" ht="15" customHeight="1">
      <c r="A369" s="304"/>
      <c r="B369" s="305" t="s">
        <v>69</v>
      </c>
      <c r="C369" s="306"/>
      <c r="D369" s="307"/>
      <c r="E369" s="307"/>
      <c r="F369" s="307"/>
      <c r="G369" s="317"/>
      <c r="H369" s="308">
        <v>7428</v>
      </c>
      <c r="I369" s="264"/>
    </row>
    <row r="370" spans="1:9" ht="12">
      <c r="A370" s="393"/>
      <c r="B370" s="310"/>
      <c r="C370" s="311"/>
      <c r="D370" s="311"/>
      <c r="E370" s="311"/>
      <c r="F370" s="311"/>
      <c r="G370" s="303"/>
      <c r="H370" s="312"/>
      <c r="I370" s="264"/>
    </row>
    <row r="371" spans="1:9" ht="12">
      <c r="A371" s="314"/>
      <c r="B371" s="395" t="s">
        <v>349</v>
      </c>
      <c r="C371" s="396">
        <f>C307+C317+C344+C349+C356+C361</f>
        <v>0</v>
      </c>
      <c r="D371" s="396">
        <f>D307+D317+D344+D349+D356+D361</f>
        <v>9050</v>
      </c>
      <c r="E371" s="396">
        <f>E307+E317+E344+E349+E356+E361</f>
        <v>0</v>
      </c>
      <c r="F371" s="396">
        <f>F307+F317+F344+F349+F356+F361</f>
        <v>0</v>
      </c>
      <c r="G371" s="397">
        <f>G307+G317+G344+G349+G356+G361</f>
        <v>9050</v>
      </c>
      <c r="H371" s="312"/>
      <c r="I371" s="264"/>
    </row>
    <row r="372" spans="1:9" ht="12">
      <c r="A372" s="314"/>
      <c r="B372" s="315"/>
      <c r="C372" s="315"/>
      <c r="D372" s="315"/>
      <c r="E372" s="315"/>
      <c r="F372" s="315"/>
      <c r="G372" s="315"/>
      <c r="H372" s="312"/>
      <c r="I372" s="264"/>
    </row>
    <row r="373" spans="1:9" ht="15.75">
      <c r="A373" s="274" t="s">
        <v>217</v>
      </c>
      <c r="B373" s="310"/>
      <c r="C373" s="311"/>
      <c r="D373" s="311"/>
      <c r="E373" s="311"/>
      <c r="F373" s="311"/>
      <c r="G373" s="303"/>
      <c r="H373" s="312"/>
      <c r="I373" s="264"/>
    </row>
    <row r="374" spans="1:9" ht="12">
      <c r="A374" s="287"/>
      <c r="B374" s="288"/>
      <c r="C374" s="289"/>
      <c r="D374" s="290"/>
      <c r="E374" s="290"/>
      <c r="F374" s="290"/>
      <c r="G374" s="291"/>
      <c r="H374" s="292" t="s">
        <v>135</v>
      </c>
      <c r="I374" s="264"/>
    </row>
    <row r="375" spans="1:9" ht="12">
      <c r="A375" s="287" t="s">
        <v>107</v>
      </c>
      <c r="B375" s="293"/>
      <c r="C375" s="294"/>
      <c r="G375" s="295"/>
      <c r="H375" s="296">
        <v>2006</v>
      </c>
      <c r="I375" s="264"/>
    </row>
    <row r="376" spans="1:9" ht="12">
      <c r="A376" s="297"/>
      <c r="B376" s="293" t="s">
        <v>136</v>
      </c>
      <c r="C376" s="294"/>
      <c r="D376" s="282"/>
      <c r="E376" s="282"/>
      <c r="F376" s="282"/>
      <c r="G376" s="298">
        <f aca="true" t="shared" si="14" ref="G376:G392">SUM(C376:F376)</f>
        <v>0</v>
      </c>
      <c r="H376" s="299"/>
      <c r="I376" s="264"/>
    </row>
    <row r="377" spans="1:9" ht="12">
      <c r="A377" s="297"/>
      <c r="B377" s="329" t="s">
        <v>218</v>
      </c>
      <c r="C377" s="294"/>
      <c r="D377" s="282">
        <v>1450</v>
      </c>
      <c r="E377" s="282"/>
      <c r="F377" s="282"/>
      <c r="G377" s="298">
        <f t="shared" si="14"/>
        <v>1450</v>
      </c>
      <c r="H377" s="299"/>
      <c r="I377" s="264"/>
    </row>
    <row r="378" spans="1:9" ht="12">
      <c r="A378" s="297"/>
      <c r="B378" s="329" t="s">
        <v>219</v>
      </c>
      <c r="C378" s="294"/>
      <c r="D378" s="282">
        <v>80</v>
      </c>
      <c r="E378" s="282"/>
      <c r="F378" s="282"/>
      <c r="G378" s="298">
        <f t="shared" si="14"/>
        <v>80</v>
      </c>
      <c r="H378" s="299"/>
      <c r="I378" s="264"/>
    </row>
    <row r="379" spans="1:9" ht="12">
      <c r="A379" s="297"/>
      <c r="B379" s="329" t="s">
        <v>220</v>
      </c>
      <c r="C379" s="294"/>
      <c r="D379" s="282">
        <v>15</v>
      </c>
      <c r="E379" s="282"/>
      <c r="F379" s="282"/>
      <c r="G379" s="298">
        <f t="shared" si="14"/>
        <v>15</v>
      </c>
      <c r="H379" s="299"/>
      <c r="I379" s="264"/>
    </row>
    <row r="380" spans="1:9" ht="12">
      <c r="A380" s="297"/>
      <c r="B380" s="329" t="s">
        <v>221</v>
      </c>
      <c r="C380" s="294"/>
      <c r="D380" s="282">
        <v>45</v>
      </c>
      <c r="E380" s="282"/>
      <c r="F380" s="282"/>
      <c r="G380" s="298">
        <f t="shared" si="14"/>
        <v>45</v>
      </c>
      <c r="H380" s="299"/>
      <c r="I380" s="264"/>
    </row>
    <row r="381" spans="1:9" ht="12">
      <c r="A381" s="297"/>
      <c r="B381" s="329" t="s">
        <v>222</v>
      </c>
      <c r="C381" s="294"/>
      <c r="D381" s="282">
        <v>35</v>
      </c>
      <c r="E381" s="282"/>
      <c r="F381" s="282"/>
      <c r="G381" s="298">
        <f t="shared" si="14"/>
        <v>35</v>
      </c>
      <c r="H381" s="299"/>
      <c r="I381" s="264"/>
    </row>
    <row r="382" spans="1:9" ht="12">
      <c r="A382" s="297"/>
      <c r="B382" s="329" t="s">
        <v>223</v>
      </c>
      <c r="C382" s="294"/>
      <c r="D382" s="282">
        <v>202</v>
      </c>
      <c r="E382" s="282"/>
      <c r="F382" s="282"/>
      <c r="G382" s="298">
        <f t="shared" si="14"/>
        <v>202</v>
      </c>
      <c r="H382" s="299"/>
      <c r="I382" s="264"/>
    </row>
    <row r="383" spans="1:9" ht="12">
      <c r="A383" s="297"/>
      <c r="B383" s="329" t="s">
        <v>224</v>
      </c>
      <c r="C383" s="294"/>
      <c r="D383" s="282">
        <v>160</v>
      </c>
      <c r="E383" s="282"/>
      <c r="F383" s="282"/>
      <c r="G383" s="298">
        <f t="shared" si="14"/>
        <v>160</v>
      </c>
      <c r="H383" s="299"/>
      <c r="I383" s="264"/>
    </row>
    <row r="384" spans="1:9" ht="12">
      <c r="A384" s="297"/>
      <c r="B384" s="329" t="s">
        <v>225</v>
      </c>
      <c r="C384" s="294"/>
      <c r="D384" s="282">
        <v>230</v>
      </c>
      <c r="E384" s="282"/>
      <c r="F384" s="282"/>
      <c r="G384" s="298">
        <f t="shared" si="14"/>
        <v>230</v>
      </c>
      <c r="H384" s="299"/>
      <c r="I384" s="264"/>
    </row>
    <row r="385" spans="1:9" ht="12">
      <c r="A385" s="297"/>
      <c r="B385" s="329" t="s">
        <v>226</v>
      </c>
      <c r="C385" s="294"/>
      <c r="D385" s="282">
        <v>80</v>
      </c>
      <c r="E385" s="282"/>
      <c r="F385" s="282"/>
      <c r="G385" s="298">
        <f t="shared" si="14"/>
        <v>80</v>
      </c>
      <c r="H385" s="299"/>
      <c r="I385" s="264"/>
    </row>
    <row r="386" spans="1:9" ht="12">
      <c r="A386" s="297"/>
      <c r="B386" s="329" t="s">
        <v>227</v>
      </c>
      <c r="C386" s="294"/>
      <c r="D386" s="282">
        <v>55</v>
      </c>
      <c r="E386" s="282"/>
      <c r="F386" s="282"/>
      <c r="G386" s="298">
        <f t="shared" si="14"/>
        <v>55</v>
      </c>
      <c r="H386" s="299"/>
      <c r="I386" s="264"/>
    </row>
    <row r="387" spans="1:9" ht="12">
      <c r="A387" s="297"/>
      <c r="B387" s="329" t="s">
        <v>228</v>
      </c>
      <c r="C387" s="294"/>
      <c r="D387" s="282">
        <v>35</v>
      </c>
      <c r="E387" s="282"/>
      <c r="F387" s="282"/>
      <c r="G387" s="298">
        <f t="shared" si="14"/>
        <v>35</v>
      </c>
      <c r="H387" s="299"/>
      <c r="I387" s="264"/>
    </row>
    <row r="388" spans="1:9" ht="12">
      <c r="A388" s="297"/>
      <c r="B388" s="329" t="s">
        <v>229</v>
      </c>
      <c r="C388" s="294"/>
      <c r="D388" s="282">
        <v>13</v>
      </c>
      <c r="E388" s="282"/>
      <c r="F388" s="282"/>
      <c r="G388" s="298">
        <f t="shared" si="14"/>
        <v>13</v>
      </c>
      <c r="H388" s="299"/>
      <c r="I388" s="264"/>
    </row>
    <row r="389" spans="1:9" ht="12">
      <c r="A389" s="297"/>
      <c r="B389" s="329" t="s">
        <v>230</v>
      </c>
      <c r="C389" s="294"/>
      <c r="D389" s="282">
        <v>30</v>
      </c>
      <c r="E389" s="282"/>
      <c r="F389" s="282"/>
      <c r="G389" s="298">
        <f t="shared" si="14"/>
        <v>30</v>
      </c>
      <c r="H389" s="299"/>
      <c r="I389" s="264"/>
    </row>
    <row r="390" spans="1:9" ht="12">
      <c r="A390" s="297"/>
      <c r="B390" s="329" t="s">
        <v>231</v>
      </c>
      <c r="C390" s="294"/>
      <c r="D390" s="282">
        <v>20</v>
      </c>
      <c r="E390" s="282"/>
      <c r="F390" s="282"/>
      <c r="G390" s="298">
        <f t="shared" si="14"/>
        <v>20</v>
      </c>
      <c r="H390" s="299"/>
      <c r="I390" s="264"/>
    </row>
    <row r="391" spans="1:9" ht="12">
      <c r="A391" s="297"/>
      <c r="B391" s="329" t="s">
        <v>232</v>
      </c>
      <c r="C391" s="294"/>
      <c r="D391" s="282">
        <v>35</v>
      </c>
      <c r="E391" s="282"/>
      <c r="F391" s="282"/>
      <c r="G391" s="298">
        <f t="shared" si="14"/>
        <v>35</v>
      </c>
      <c r="H391" s="299"/>
      <c r="I391" s="264"/>
    </row>
    <row r="392" spans="1:9" ht="12">
      <c r="A392" s="297"/>
      <c r="B392" s="329" t="s">
        <v>233</v>
      </c>
      <c r="C392" s="294"/>
      <c r="D392" s="282">
        <v>35</v>
      </c>
      <c r="E392" s="282"/>
      <c r="F392" s="282"/>
      <c r="G392" s="298">
        <f t="shared" si="14"/>
        <v>35</v>
      </c>
      <c r="H392" s="299"/>
      <c r="I392" s="264"/>
    </row>
    <row r="393" spans="1:9" ht="12">
      <c r="A393" s="304"/>
      <c r="B393" s="305" t="s">
        <v>69</v>
      </c>
      <c r="C393" s="306">
        <f>SUM(C376:C392)</f>
        <v>0</v>
      </c>
      <c r="D393" s="307">
        <f>SUM(D376:D392)</f>
        <v>2520</v>
      </c>
      <c r="E393" s="307">
        <f>SUM(E376:E392)</f>
        <v>0</v>
      </c>
      <c r="F393" s="307">
        <f>SUM(F376:F392)</f>
        <v>0</v>
      </c>
      <c r="G393" s="317">
        <f>SUM(G376:G392)</f>
        <v>2520</v>
      </c>
      <c r="H393" s="308">
        <v>2516</v>
      </c>
      <c r="I393" s="264"/>
    </row>
    <row r="394" spans="1:9" ht="12">
      <c r="A394" s="330"/>
      <c r="B394" s="331"/>
      <c r="C394" s="315"/>
      <c r="D394" s="315"/>
      <c r="E394" s="315"/>
      <c r="F394" s="315"/>
      <c r="G394" s="315"/>
      <c r="H394" s="316"/>
      <c r="I394" s="264"/>
    </row>
    <row r="395" spans="1:9" ht="12">
      <c r="A395" s="287"/>
      <c r="B395" s="288"/>
      <c r="C395" s="289"/>
      <c r="D395" s="290"/>
      <c r="E395" s="290"/>
      <c r="F395" s="290"/>
      <c r="G395" s="291"/>
      <c r="H395" s="292" t="s">
        <v>135</v>
      </c>
      <c r="I395" s="264"/>
    </row>
    <row r="396" spans="1:9" ht="12">
      <c r="A396" s="287" t="s">
        <v>111</v>
      </c>
      <c r="B396" s="293"/>
      <c r="C396" s="294"/>
      <c r="G396" s="295"/>
      <c r="H396" s="296">
        <v>2006</v>
      </c>
      <c r="I396" s="264"/>
    </row>
    <row r="397" spans="1:9" ht="12">
      <c r="A397" s="297"/>
      <c r="B397" s="301" t="s">
        <v>338</v>
      </c>
      <c r="C397" s="294"/>
      <c r="D397" s="282">
        <v>250</v>
      </c>
      <c r="E397" s="282"/>
      <c r="F397" s="282"/>
      <c r="G397" s="298">
        <f>SUM(C397:F397)</f>
        <v>250</v>
      </c>
      <c r="H397" s="299"/>
      <c r="I397" s="264"/>
    </row>
    <row r="398" spans="1:9" ht="12">
      <c r="A398" s="297"/>
      <c r="B398" s="301" t="s">
        <v>339</v>
      </c>
      <c r="C398" s="294"/>
      <c r="D398" s="282">
        <v>490</v>
      </c>
      <c r="E398" s="282"/>
      <c r="F398" s="282"/>
      <c r="G398" s="298">
        <f>SUM(C398:F398)</f>
        <v>490</v>
      </c>
      <c r="H398" s="299"/>
      <c r="I398" s="264"/>
    </row>
    <row r="399" spans="1:9" ht="12">
      <c r="A399" s="304"/>
      <c r="B399" s="305" t="s">
        <v>69</v>
      </c>
      <c r="C399" s="306">
        <f>SUM(C397:C397)</f>
        <v>0</v>
      </c>
      <c r="D399" s="307">
        <f>SUM(D397:D398)</f>
        <v>740</v>
      </c>
      <c r="E399" s="307">
        <f>SUM(E397:E398)</f>
        <v>0</v>
      </c>
      <c r="F399" s="307">
        <f>SUM(F397:F398)</f>
        <v>0</v>
      </c>
      <c r="G399" s="306">
        <f>SUM(G397:G398)</f>
        <v>740</v>
      </c>
      <c r="H399" s="308">
        <v>485</v>
      </c>
      <c r="I399" s="264"/>
    </row>
    <row r="400" spans="1:9" ht="12">
      <c r="A400" s="332"/>
      <c r="B400" s="310"/>
      <c r="C400" s="311"/>
      <c r="D400" s="311"/>
      <c r="E400" s="311"/>
      <c r="F400" s="311"/>
      <c r="G400" s="303"/>
      <c r="H400" s="312"/>
      <c r="I400" s="264"/>
    </row>
    <row r="401" spans="1:9" ht="12">
      <c r="A401" s="287"/>
      <c r="B401" s="288"/>
      <c r="C401" s="289"/>
      <c r="D401" s="290"/>
      <c r="E401" s="290"/>
      <c r="F401" s="290"/>
      <c r="G401" s="291"/>
      <c r="H401" s="292" t="s">
        <v>135</v>
      </c>
      <c r="I401" s="264"/>
    </row>
    <row r="402" spans="1:9" ht="12">
      <c r="A402" s="287" t="s">
        <v>108</v>
      </c>
      <c r="B402" s="293"/>
      <c r="C402" s="294"/>
      <c r="G402" s="295"/>
      <c r="H402" s="296">
        <v>2006</v>
      </c>
      <c r="I402" s="264"/>
    </row>
    <row r="403" spans="1:9" ht="12">
      <c r="A403" s="297"/>
      <c r="B403" s="301" t="s">
        <v>136</v>
      </c>
      <c r="C403" s="294"/>
      <c r="D403" s="282"/>
      <c r="E403" s="282"/>
      <c r="F403" s="282"/>
      <c r="G403" s="298">
        <f aca="true" t="shared" si="15" ref="G403:G410">SUM(C403:F403)</f>
        <v>0</v>
      </c>
      <c r="H403" s="299"/>
      <c r="I403" s="264"/>
    </row>
    <row r="404" spans="1:9" ht="12">
      <c r="A404" s="297"/>
      <c r="B404" s="301" t="s">
        <v>234</v>
      </c>
      <c r="C404" s="294"/>
      <c r="D404" s="282">
        <v>8</v>
      </c>
      <c r="E404" s="282"/>
      <c r="F404" s="282"/>
      <c r="G404" s="298">
        <f t="shared" si="15"/>
        <v>8</v>
      </c>
      <c r="H404" s="299"/>
      <c r="I404" s="264"/>
    </row>
    <row r="405" spans="1:9" ht="12">
      <c r="A405" s="300"/>
      <c r="B405" s="301" t="s">
        <v>345</v>
      </c>
      <c r="C405" s="294"/>
      <c r="D405" s="303">
        <v>6</v>
      </c>
      <c r="E405" s="303"/>
      <c r="F405" s="303"/>
      <c r="G405" s="298">
        <f t="shared" si="15"/>
        <v>6</v>
      </c>
      <c r="H405" s="299"/>
      <c r="I405" s="264"/>
    </row>
    <row r="406" spans="1:9" ht="12">
      <c r="A406" s="300"/>
      <c r="B406" s="301" t="s">
        <v>340</v>
      </c>
      <c r="C406" s="294"/>
      <c r="D406" s="303">
        <v>12</v>
      </c>
      <c r="E406" s="303"/>
      <c r="F406" s="303"/>
      <c r="G406" s="298">
        <f t="shared" si="15"/>
        <v>12</v>
      </c>
      <c r="H406" s="299"/>
      <c r="I406" s="264"/>
    </row>
    <row r="407" spans="1:9" ht="12">
      <c r="A407" s="300"/>
      <c r="B407" s="301" t="s">
        <v>341</v>
      </c>
      <c r="C407" s="294"/>
      <c r="D407" s="303">
        <v>13</v>
      </c>
      <c r="E407" s="303"/>
      <c r="F407" s="303"/>
      <c r="G407" s="298">
        <f t="shared" si="15"/>
        <v>13</v>
      </c>
      <c r="H407" s="299"/>
      <c r="I407" s="264"/>
    </row>
    <row r="408" spans="1:9" ht="12">
      <c r="A408" s="300"/>
      <c r="B408" s="301" t="s">
        <v>342</v>
      </c>
      <c r="C408" s="294"/>
      <c r="D408" s="303">
        <v>11</v>
      </c>
      <c r="E408" s="303"/>
      <c r="F408" s="303"/>
      <c r="G408" s="298">
        <f t="shared" si="15"/>
        <v>11</v>
      </c>
      <c r="H408" s="299"/>
      <c r="I408" s="264"/>
    </row>
    <row r="409" spans="1:9" ht="12">
      <c r="A409" s="300"/>
      <c r="B409" s="301" t="s">
        <v>343</v>
      </c>
      <c r="C409" s="294"/>
      <c r="D409" s="303">
        <v>10</v>
      </c>
      <c r="E409" s="303"/>
      <c r="F409" s="303"/>
      <c r="G409" s="298">
        <f t="shared" si="15"/>
        <v>10</v>
      </c>
      <c r="H409" s="299"/>
      <c r="I409" s="264"/>
    </row>
    <row r="410" spans="1:9" ht="12">
      <c r="A410" s="300"/>
      <c r="B410" s="301" t="s">
        <v>344</v>
      </c>
      <c r="C410" s="294"/>
      <c r="D410" s="303">
        <v>10</v>
      </c>
      <c r="E410" s="303"/>
      <c r="F410" s="303"/>
      <c r="G410" s="298">
        <f t="shared" si="15"/>
        <v>10</v>
      </c>
      <c r="H410" s="299"/>
      <c r="I410" s="264"/>
    </row>
    <row r="411" spans="1:9" ht="12">
      <c r="A411" s="304"/>
      <c r="B411" s="305" t="s">
        <v>69</v>
      </c>
      <c r="C411" s="306">
        <f>SUM(C403:C405)</f>
        <v>0</v>
      </c>
      <c r="D411" s="307">
        <f>SUM(D403:D410)</f>
        <v>70</v>
      </c>
      <c r="E411" s="307">
        <f>SUM(E403:E410)</f>
        <v>0</v>
      </c>
      <c r="F411" s="307">
        <f>SUM(F403:F410)</f>
        <v>0</v>
      </c>
      <c r="G411" s="306">
        <f>SUM(G403:G410)</f>
        <v>70</v>
      </c>
      <c r="H411" s="308">
        <v>16</v>
      </c>
      <c r="I411" s="264"/>
    </row>
    <row r="412" spans="1:9" ht="12">
      <c r="A412" s="309"/>
      <c r="B412" s="310"/>
      <c r="C412" s="311"/>
      <c r="D412" s="311"/>
      <c r="E412" s="311"/>
      <c r="F412" s="311"/>
      <c r="G412" s="303"/>
      <c r="H412" s="312"/>
      <c r="I412" s="264"/>
    </row>
    <row r="413" spans="1:9" ht="12">
      <c r="A413" s="287"/>
      <c r="B413" s="288"/>
      <c r="C413" s="289"/>
      <c r="D413" s="290"/>
      <c r="E413" s="290"/>
      <c r="F413" s="290"/>
      <c r="G413" s="291"/>
      <c r="H413" s="292" t="s">
        <v>135</v>
      </c>
      <c r="I413" s="264"/>
    </row>
    <row r="414" spans="1:9" ht="12">
      <c r="A414" s="287" t="s">
        <v>109</v>
      </c>
      <c r="B414" s="293"/>
      <c r="C414" s="294"/>
      <c r="G414" s="295"/>
      <c r="H414" s="296">
        <v>2006</v>
      </c>
      <c r="I414" s="264"/>
    </row>
    <row r="415" spans="1:9" ht="12">
      <c r="A415" s="297"/>
      <c r="B415" s="301" t="s">
        <v>136</v>
      </c>
      <c r="C415" s="294"/>
      <c r="D415" s="282"/>
      <c r="E415" s="282"/>
      <c r="F415" s="282"/>
      <c r="G415" s="298">
        <f>SUM(C415:F415)</f>
        <v>0</v>
      </c>
      <c r="H415" s="299"/>
      <c r="I415" s="264"/>
    </row>
    <row r="416" spans="1:9" ht="12">
      <c r="A416" s="297"/>
      <c r="B416" s="301" t="s">
        <v>330</v>
      </c>
      <c r="C416" s="294"/>
      <c r="D416" s="282">
        <v>200</v>
      </c>
      <c r="E416" s="282"/>
      <c r="F416" s="282"/>
      <c r="G416" s="298">
        <f>SUM(C416:F416)</f>
        <v>200</v>
      </c>
      <c r="H416" s="299"/>
      <c r="I416" s="264"/>
    </row>
    <row r="417" spans="1:9" ht="12">
      <c r="A417" s="297"/>
      <c r="B417" s="301" t="s">
        <v>331</v>
      </c>
      <c r="C417" s="294"/>
      <c r="D417" s="282">
        <v>430</v>
      </c>
      <c r="E417" s="282"/>
      <c r="F417" s="282"/>
      <c r="G417" s="298">
        <f>SUM(C417:F417)</f>
        <v>430</v>
      </c>
      <c r="H417" s="299"/>
      <c r="I417" s="264"/>
    </row>
    <row r="418" spans="1:9" ht="12">
      <c r="A418" s="304"/>
      <c r="B418" s="305" t="s">
        <v>69</v>
      </c>
      <c r="C418" s="306">
        <f>SUM(C415:C417)</f>
        <v>0</v>
      </c>
      <c r="D418" s="307">
        <f>SUM(D415:D417)</f>
        <v>630</v>
      </c>
      <c r="E418" s="307">
        <f>SUM(E415:E417)</f>
        <v>0</v>
      </c>
      <c r="F418" s="307">
        <f>SUM(F415:F417)</f>
        <v>0</v>
      </c>
      <c r="G418" s="306">
        <f>SUM(G415:G417)</f>
        <v>630</v>
      </c>
      <c r="H418" s="308">
        <v>390</v>
      </c>
      <c r="I418" s="264"/>
    </row>
    <row r="419" spans="1:9" ht="12">
      <c r="A419" s="309"/>
      <c r="B419" s="310"/>
      <c r="C419" s="311"/>
      <c r="D419" s="311"/>
      <c r="E419" s="311"/>
      <c r="F419" s="311"/>
      <c r="G419" s="303"/>
      <c r="H419" s="312"/>
      <c r="I419" s="264"/>
    </row>
    <row r="420" spans="1:9" ht="12">
      <c r="A420" s="287"/>
      <c r="B420" s="288"/>
      <c r="C420" s="289"/>
      <c r="D420" s="290"/>
      <c r="E420" s="290"/>
      <c r="F420" s="290"/>
      <c r="G420" s="291"/>
      <c r="H420" s="292" t="s">
        <v>135</v>
      </c>
      <c r="I420" s="264"/>
    </row>
    <row r="421" spans="1:9" ht="12">
      <c r="A421" s="287" t="s">
        <v>110</v>
      </c>
      <c r="B421" s="293"/>
      <c r="C421" s="294"/>
      <c r="G421" s="295"/>
      <c r="H421" s="296">
        <v>2006</v>
      </c>
      <c r="I421" s="264"/>
    </row>
    <row r="422" spans="1:9" ht="12">
      <c r="A422" s="297"/>
      <c r="B422" s="301" t="s">
        <v>136</v>
      </c>
      <c r="C422" s="294"/>
      <c r="D422" s="282"/>
      <c r="E422" s="282"/>
      <c r="F422" s="282"/>
      <c r="G422" s="298">
        <f>SUM(C422:F422)</f>
        <v>0</v>
      </c>
      <c r="H422" s="299"/>
      <c r="I422" s="264"/>
    </row>
    <row r="423" spans="1:9" ht="12">
      <c r="A423" s="297"/>
      <c r="B423" s="301" t="s">
        <v>235</v>
      </c>
      <c r="C423" s="294"/>
      <c r="D423" s="282">
        <v>40</v>
      </c>
      <c r="E423" s="282"/>
      <c r="F423" s="282"/>
      <c r="G423" s="298">
        <f>SUM(C423:F423)</f>
        <v>40</v>
      </c>
      <c r="H423" s="299"/>
      <c r="I423" s="264"/>
    </row>
    <row r="424" spans="1:9" ht="12">
      <c r="A424" s="297"/>
      <c r="B424" s="301" t="s">
        <v>236</v>
      </c>
      <c r="C424" s="294"/>
      <c r="D424" s="282">
        <v>40</v>
      </c>
      <c r="E424" s="282"/>
      <c r="F424" s="282"/>
      <c r="G424" s="298">
        <f>SUM(C424:F424)</f>
        <v>40</v>
      </c>
      <c r="H424" s="299"/>
      <c r="I424" s="264"/>
    </row>
    <row r="425" spans="1:9" ht="12">
      <c r="A425" s="304"/>
      <c r="B425" s="305" t="s">
        <v>69</v>
      </c>
      <c r="C425" s="306">
        <f>SUM(C422:C424)</f>
        <v>0</v>
      </c>
      <c r="D425" s="307">
        <f>SUM(D422:D424)</f>
        <v>80</v>
      </c>
      <c r="E425" s="307">
        <f>SUM(E422:E424)</f>
        <v>0</v>
      </c>
      <c r="F425" s="307">
        <f>SUM(F422:F424)</f>
        <v>0</v>
      </c>
      <c r="G425" s="306">
        <f>SUM(G422:G424)</f>
        <v>80</v>
      </c>
      <c r="H425" s="308">
        <v>75</v>
      </c>
      <c r="I425" s="264"/>
    </row>
    <row r="426" spans="1:9" ht="12">
      <c r="A426" s="309"/>
      <c r="B426" s="310"/>
      <c r="C426" s="311"/>
      <c r="D426" s="311"/>
      <c r="E426" s="311"/>
      <c r="F426" s="311"/>
      <c r="G426" s="303"/>
      <c r="H426" s="312"/>
      <c r="I426" s="264"/>
    </row>
    <row r="427" spans="1:9" ht="12">
      <c r="A427" s="287"/>
      <c r="B427" s="288"/>
      <c r="C427" s="289"/>
      <c r="D427" s="290"/>
      <c r="E427" s="290"/>
      <c r="F427" s="290"/>
      <c r="G427" s="291"/>
      <c r="H427" s="292" t="s">
        <v>135</v>
      </c>
      <c r="I427" s="264"/>
    </row>
    <row r="428" spans="1:9" ht="12">
      <c r="A428" s="287" t="s">
        <v>112</v>
      </c>
      <c r="B428" s="293"/>
      <c r="C428" s="294"/>
      <c r="G428" s="295"/>
      <c r="H428" s="296">
        <v>2006</v>
      </c>
      <c r="I428" s="264"/>
    </row>
    <row r="429" spans="1:9" ht="14.25" customHeight="1">
      <c r="A429" s="297"/>
      <c r="B429" s="301" t="s">
        <v>136</v>
      </c>
      <c r="C429" s="294"/>
      <c r="D429" s="282"/>
      <c r="E429" s="282"/>
      <c r="F429" s="282"/>
      <c r="G429" s="298">
        <f aca="true" t="shared" si="16" ref="G429:G442">SUM(C429:F429)</f>
        <v>0</v>
      </c>
      <c r="H429" s="299"/>
      <c r="I429" s="264"/>
    </row>
    <row r="430" spans="1:9" ht="14.25" customHeight="1">
      <c r="A430" s="297"/>
      <c r="B430" s="301" t="s">
        <v>237</v>
      </c>
      <c r="C430" s="294"/>
      <c r="D430" s="282">
        <v>13610</v>
      </c>
      <c r="E430" s="282"/>
      <c r="F430" s="282"/>
      <c r="G430" s="298">
        <f t="shared" si="16"/>
        <v>13610</v>
      </c>
      <c r="H430" s="299"/>
      <c r="I430" s="264"/>
    </row>
    <row r="431" spans="1:9" ht="14.25" customHeight="1">
      <c r="A431" s="297"/>
      <c r="B431" s="301" t="s">
        <v>337</v>
      </c>
      <c r="C431" s="294"/>
      <c r="D431" s="282">
        <v>18</v>
      </c>
      <c r="E431" s="282"/>
      <c r="F431" s="282"/>
      <c r="G431" s="298">
        <f t="shared" si="16"/>
        <v>18</v>
      </c>
      <c r="H431" s="299"/>
      <c r="I431" s="264"/>
    </row>
    <row r="432" spans="1:9" ht="14.25" customHeight="1">
      <c r="A432" s="297"/>
      <c r="B432" s="301" t="s">
        <v>240</v>
      </c>
      <c r="C432" s="294"/>
      <c r="D432" s="282">
        <v>120</v>
      </c>
      <c r="E432" s="282"/>
      <c r="F432" s="282"/>
      <c r="G432" s="298">
        <f t="shared" si="16"/>
        <v>120</v>
      </c>
      <c r="H432" s="299"/>
      <c r="I432" s="264"/>
    </row>
    <row r="433" spans="1:9" ht="14.25" customHeight="1">
      <c r="A433" s="297"/>
      <c r="B433" s="301" t="s">
        <v>241</v>
      </c>
      <c r="C433" s="294"/>
      <c r="D433" s="282">
        <v>75</v>
      </c>
      <c r="E433" s="282"/>
      <c r="F433" s="282"/>
      <c r="G433" s="298">
        <f t="shared" si="16"/>
        <v>75</v>
      </c>
      <c r="H433" s="299"/>
      <c r="I433" s="264"/>
    </row>
    <row r="434" spans="1:9" ht="14.25" customHeight="1">
      <c r="A434" s="297"/>
      <c r="B434" s="301" t="s">
        <v>238</v>
      </c>
      <c r="C434" s="294"/>
      <c r="D434" s="282">
        <v>297</v>
      </c>
      <c r="E434" s="282"/>
      <c r="F434" s="282"/>
      <c r="G434" s="298">
        <f t="shared" si="16"/>
        <v>297</v>
      </c>
      <c r="H434" s="299"/>
      <c r="I434" s="264"/>
    </row>
    <row r="435" spans="1:9" ht="14.25" customHeight="1">
      <c r="A435" s="297"/>
      <c r="B435" s="301" t="s">
        <v>333</v>
      </c>
      <c r="C435" s="294"/>
      <c r="D435" s="282">
        <v>108</v>
      </c>
      <c r="E435" s="282"/>
      <c r="F435" s="282"/>
      <c r="G435" s="298">
        <f t="shared" si="16"/>
        <v>108</v>
      </c>
      <c r="H435" s="299"/>
      <c r="I435" s="264"/>
    </row>
    <row r="436" spans="1:9" ht="14.25" customHeight="1">
      <c r="A436" s="297"/>
      <c r="B436" s="301" t="s">
        <v>334</v>
      </c>
      <c r="C436" s="294"/>
      <c r="D436" s="282">
        <v>157</v>
      </c>
      <c r="E436" s="282"/>
      <c r="F436" s="282"/>
      <c r="G436" s="298">
        <f t="shared" si="16"/>
        <v>157</v>
      </c>
      <c r="H436" s="299"/>
      <c r="I436" s="264"/>
    </row>
    <row r="437" spans="1:9" ht="12">
      <c r="A437" s="297"/>
      <c r="B437" s="301" t="s">
        <v>335</v>
      </c>
      <c r="C437" s="294"/>
      <c r="D437" s="282">
        <v>30</v>
      </c>
      <c r="E437" s="282"/>
      <c r="F437" s="282"/>
      <c r="G437" s="298">
        <f t="shared" si="16"/>
        <v>30</v>
      </c>
      <c r="H437" s="299"/>
      <c r="I437" s="264"/>
    </row>
    <row r="438" spans="1:9" ht="12">
      <c r="A438" s="297"/>
      <c r="B438" s="301" t="s">
        <v>336</v>
      </c>
      <c r="C438" s="294"/>
      <c r="D438" s="282">
        <v>37</v>
      </c>
      <c r="E438" s="282"/>
      <c r="F438" s="282"/>
      <c r="G438" s="298">
        <f t="shared" si="16"/>
        <v>37</v>
      </c>
      <c r="H438" s="299"/>
      <c r="I438" s="264"/>
    </row>
    <row r="439" spans="1:9" ht="12">
      <c r="A439" s="297"/>
      <c r="B439" s="301" t="s">
        <v>239</v>
      </c>
      <c r="C439" s="294"/>
      <c r="D439" s="282">
        <v>208</v>
      </c>
      <c r="E439" s="282"/>
      <c r="F439" s="282"/>
      <c r="G439" s="298">
        <f t="shared" si="16"/>
        <v>208</v>
      </c>
      <c r="H439" s="299"/>
      <c r="I439" s="264"/>
    </row>
    <row r="440" spans="1:9" ht="12">
      <c r="A440" s="297"/>
      <c r="B440" s="301" t="s">
        <v>242</v>
      </c>
      <c r="C440" s="294"/>
      <c r="D440" s="282">
        <v>60</v>
      </c>
      <c r="E440" s="282"/>
      <c r="F440" s="282"/>
      <c r="G440" s="298">
        <f t="shared" si="16"/>
        <v>60</v>
      </c>
      <c r="H440" s="299"/>
      <c r="I440" s="264"/>
    </row>
    <row r="441" spans="1:9" ht="12">
      <c r="A441" s="297"/>
      <c r="B441" s="301" t="s">
        <v>332</v>
      </c>
      <c r="C441" s="294"/>
      <c r="D441" s="282">
        <v>64</v>
      </c>
      <c r="E441" s="282"/>
      <c r="F441" s="282"/>
      <c r="G441" s="298">
        <f t="shared" si="16"/>
        <v>64</v>
      </c>
      <c r="H441" s="299"/>
      <c r="I441" s="264"/>
    </row>
    <row r="442" spans="1:9" ht="12">
      <c r="A442" s="304"/>
      <c r="B442" s="305" t="s">
        <v>69</v>
      </c>
      <c r="C442" s="306">
        <f>SUM(C429:C441)</f>
        <v>0</v>
      </c>
      <c r="D442" s="307">
        <f>SUM(D429:D441)</f>
        <v>14784</v>
      </c>
      <c r="E442" s="307">
        <f>SUM(E429:E441)</f>
        <v>0</v>
      </c>
      <c r="F442" s="307">
        <f>SUM(F429:F441)</f>
        <v>0</v>
      </c>
      <c r="G442" s="317">
        <f t="shared" si="16"/>
        <v>14784</v>
      </c>
      <c r="H442" s="308">
        <v>11787</v>
      </c>
      <c r="I442" s="264"/>
    </row>
    <row r="443" spans="1:9" ht="12">
      <c r="A443" s="314"/>
      <c r="B443" s="310"/>
      <c r="C443" s="311"/>
      <c r="D443" s="311"/>
      <c r="E443" s="311"/>
      <c r="F443" s="311"/>
      <c r="G443" s="303"/>
      <c r="H443" s="312"/>
      <c r="I443" s="264"/>
    </row>
    <row r="444" spans="1:9" ht="12">
      <c r="A444" s="314"/>
      <c r="B444" s="398" t="s">
        <v>350</v>
      </c>
      <c r="C444" s="399">
        <f>C393+C399+C411+C418+C442</f>
        <v>0</v>
      </c>
      <c r="D444" s="399">
        <f>D393+D399+D411+D418+D425+D442</f>
        <v>18824</v>
      </c>
      <c r="E444" s="399">
        <f>E393+E399+E411+E418+E425+E442</f>
        <v>0</v>
      </c>
      <c r="F444" s="399">
        <f>F393+F399+F411+F418+F425+F442</f>
        <v>0</v>
      </c>
      <c r="G444" s="400">
        <f>G393+G399+G411+G418+G425+G442</f>
        <v>18824</v>
      </c>
      <c r="H444" s="312"/>
      <c r="I444" s="264"/>
    </row>
    <row r="445" spans="1:9" ht="12">
      <c r="A445" s="314"/>
      <c r="B445" s="394"/>
      <c r="C445" s="323"/>
      <c r="D445" s="323"/>
      <c r="E445" s="323"/>
      <c r="F445" s="323"/>
      <c r="G445" s="323"/>
      <c r="H445" s="312"/>
      <c r="I445" s="264"/>
    </row>
    <row r="446" spans="1:9" ht="15.75">
      <c r="A446" s="274" t="s">
        <v>243</v>
      </c>
      <c r="B446" s="310"/>
      <c r="C446" s="311"/>
      <c r="D446" s="311"/>
      <c r="E446" s="311"/>
      <c r="F446" s="311"/>
      <c r="G446" s="303"/>
      <c r="H446" s="312"/>
      <c r="I446" s="264"/>
    </row>
    <row r="447" spans="1:9" ht="12">
      <c r="A447" s="287"/>
      <c r="B447" s="288"/>
      <c r="C447" s="289"/>
      <c r="D447" s="290"/>
      <c r="E447" s="290"/>
      <c r="F447" s="290"/>
      <c r="G447" s="291"/>
      <c r="H447" s="292" t="s">
        <v>135</v>
      </c>
      <c r="I447" s="264"/>
    </row>
    <row r="448" spans="1:9" ht="12">
      <c r="A448" s="287" t="s">
        <v>243</v>
      </c>
      <c r="B448" s="293"/>
      <c r="C448" s="294"/>
      <c r="G448" s="295"/>
      <c r="H448" s="296">
        <v>2006</v>
      </c>
      <c r="I448" s="264"/>
    </row>
    <row r="449" spans="1:9" ht="12">
      <c r="A449" s="297"/>
      <c r="B449" s="301" t="s">
        <v>244</v>
      </c>
      <c r="C449" s="294"/>
      <c r="D449" s="282">
        <v>14481</v>
      </c>
      <c r="E449" s="282"/>
      <c r="F449" s="282"/>
      <c r="G449" s="298">
        <f>SUM(C449:F449)</f>
        <v>14481</v>
      </c>
      <c r="H449" s="299"/>
      <c r="I449" s="264"/>
    </row>
    <row r="450" spans="1:9" ht="12">
      <c r="A450" s="297"/>
      <c r="B450" s="301" t="s">
        <v>245</v>
      </c>
      <c r="C450" s="294"/>
      <c r="D450" s="282">
        <v>-236</v>
      </c>
      <c r="E450" s="282"/>
      <c r="F450" s="282"/>
      <c r="G450" s="298">
        <f>SUM(C450:F450)</f>
        <v>-236</v>
      </c>
      <c r="H450" s="299"/>
      <c r="I450" s="264"/>
    </row>
    <row r="451" spans="1:9" ht="12">
      <c r="A451" s="297"/>
      <c r="B451" s="301" t="s">
        <v>246</v>
      </c>
      <c r="C451" s="294"/>
      <c r="D451" s="282">
        <v>658</v>
      </c>
      <c r="E451" s="282"/>
      <c r="F451" s="282"/>
      <c r="G451" s="298">
        <f>SUM(C451:F451)</f>
        <v>658</v>
      </c>
      <c r="H451" s="299"/>
      <c r="I451" s="264"/>
    </row>
    <row r="452" spans="1:9" ht="12">
      <c r="A452" s="304"/>
      <c r="B452" s="305" t="s">
        <v>69</v>
      </c>
      <c r="C452" s="306">
        <f>SUM(C449:C451)</f>
        <v>0</v>
      </c>
      <c r="D452" s="307">
        <f>SUM(D449:D451)</f>
        <v>14903</v>
      </c>
      <c r="E452" s="307">
        <f>SUM(E449:E451)</f>
        <v>0</v>
      </c>
      <c r="F452" s="307">
        <f>SUM(F449:F451)</f>
        <v>0</v>
      </c>
      <c r="G452" s="306">
        <f>SUM(G449:G451)</f>
        <v>14903</v>
      </c>
      <c r="H452" s="308">
        <v>13850</v>
      </c>
      <c r="I452" s="264"/>
    </row>
    <row r="453" spans="1:9" ht="12">
      <c r="A453" s="314"/>
      <c r="B453" s="310"/>
      <c r="C453" s="311"/>
      <c r="D453" s="311"/>
      <c r="E453" s="311"/>
      <c r="F453" s="311"/>
      <c r="G453" s="303"/>
      <c r="H453" s="312"/>
      <c r="I453" s="264"/>
    </row>
    <row r="454" spans="1:9" ht="12">
      <c r="A454" s="314"/>
      <c r="B454" s="310"/>
      <c r="C454" s="311"/>
      <c r="D454" s="311"/>
      <c r="E454" s="311"/>
      <c r="F454" s="311"/>
      <c r="G454" s="303"/>
      <c r="H454" s="312"/>
      <c r="I454" s="264"/>
    </row>
    <row r="455" spans="1:10" s="337" customFormat="1" ht="12">
      <c r="A455" s="333"/>
      <c r="B455" s="334"/>
      <c r="C455" s="318"/>
      <c r="D455" s="335"/>
      <c r="E455" s="335"/>
      <c r="F455" s="335"/>
      <c r="G455" s="334"/>
      <c r="H455" s="336"/>
      <c r="I455" s="264"/>
      <c r="J455" s="259"/>
    </row>
    <row r="456" spans="1:10" s="337" customFormat="1" ht="12.75">
      <c r="A456" s="338"/>
      <c r="B456" s="339" t="s">
        <v>118</v>
      </c>
      <c r="C456" s="340" t="s">
        <v>129</v>
      </c>
      <c r="D456" s="341" t="s">
        <v>130</v>
      </c>
      <c r="E456" s="342"/>
      <c r="F456" s="342"/>
      <c r="G456" s="343" t="s">
        <v>69</v>
      </c>
      <c r="H456" s="344" t="s">
        <v>69</v>
      </c>
      <c r="I456" s="264"/>
      <c r="J456" s="259"/>
    </row>
    <row r="457" spans="1:10" s="337" customFormat="1" ht="12.75">
      <c r="A457" s="338"/>
      <c r="B457" s="345"/>
      <c r="C457" s="346"/>
      <c r="D457" s="347" t="s">
        <v>247</v>
      </c>
      <c r="E457" s="348" t="s">
        <v>248</v>
      </c>
      <c r="F457" s="348" t="s">
        <v>249</v>
      </c>
      <c r="G457" s="349"/>
      <c r="H457" s="350"/>
      <c r="I457" s="351"/>
      <c r="J457" s="259"/>
    </row>
    <row r="458" spans="1:10" s="337" customFormat="1" ht="12.75">
      <c r="A458" s="338"/>
      <c r="B458" s="352" t="s">
        <v>16</v>
      </c>
      <c r="C458" s="353">
        <f>C52+C127+C214+C285+C371</f>
        <v>2630</v>
      </c>
      <c r="D458" s="353">
        <f>D52+D127+D214+D285+D371</f>
        <v>14803</v>
      </c>
      <c r="E458" s="353">
        <f>E52+E127+E214+E285+E371</f>
        <v>0</v>
      </c>
      <c r="F458" s="353">
        <f>F52+F127+F214+F285+F371</f>
        <v>0</v>
      </c>
      <c r="G458" s="353">
        <f>C458+D458+E458+F458</f>
        <v>17433</v>
      </c>
      <c r="H458" s="354">
        <v>16608</v>
      </c>
      <c r="I458" s="351"/>
      <c r="J458" s="259"/>
    </row>
    <row r="459" spans="1:10" s="337" customFormat="1" ht="12.75">
      <c r="A459" s="338"/>
      <c r="B459" s="355" t="s">
        <v>120</v>
      </c>
      <c r="C459" s="356">
        <f>C444-C460</f>
        <v>0</v>
      </c>
      <c r="D459" s="356">
        <f>D444-D460</f>
        <v>4040</v>
      </c>
      <c r="E459" s="356">
        <f>E444-E460</f>
        <v>0</v>
      </c>
      <c r="F459" s="356">
        <f>F444-F460</f>
        <v>0</v>
      </c>
      <c r="G459" s="357">
        <f>C459+D459+E459+F459</f>
        <v>4040</v>
      </c>
      <c r="H459" s="358">
        <v>3482</v>
      </c>
      <c r="I459" s="351"/>
      <c r="J459" s="259"/>
    </row>
    <row r="460" spans="1:10" s="337" customFormat="1" ht="12.75">
      <c r="A460" s="338"/>
      <c r="B460" s="355" t="s">
        <v>18</v>
      </c>
      <c r="C460" s="357">
        <f>C442</f>
        <v>0</v>
      </c>
      <c r="D460" s="357">
        <f>D442</f>
        <v>14784</v>
      </c>
      <c r="E460" s="357">
        <f>E442</f>
        <v>0</v>
      </c>
      <c r="F460" s="357">
        <f>F442</f>
        <v>0</v>
      </c>
      <c r="G460" s="357">
        <f>C460+D460+E460+F460</f>
        <v>14784</v>
      </c>
      <c r="H460" s="358">
        <v>11787</v>
      </c>
      <c r="I460" s="351"/>
      <c r="J460" s="259"/>
    </row>
    <row r="461" spans="1:10" s="337" customFormat="1" ht="12.75">
      <c r="A461" s="338"/>
      <c r="B461" s="359" t="s">
        <v>19</v>
      </c>
      <c r="C461" s="360">
        <f>SUM(C458:C460)</f>
        <v>2630</v>
      </c>
      <c r="D461" s="360">
        <f>SUM(D458:D460)</f>
        <v>33627</v>
      </c>
      <c r="E461" s="360">
        <f>SUM(E458:E460)</f>
        <v>0</v>
      </c>
      <c r="F461" s="360">
        <f>SUM(F458:F460)</f>
        <v>0</v>
      </c>
      <c r="G461" s="360">
        <f>SUM(G458:G460)</f>
        <v>36257</v>
      </c>
      <c r="H461" s="361">
        <v>31877</v>
      </c>
      <c r="I461" s="351"/>
      <c r="J461" s="259"/>
    </row>
    <row r="462" spans="1:10" s="337" customFormat="1" ht="12.75">
      <c r="A462" s="362"/>
      <c r="B462" s="355" t="s">
        <v>243</v>
      </c>
      <c r="C462" s="357">
        <f>C452</f>
        <v>0</v>
      </c>
      <c r="D462" s="357">
        <f>D452</f>
        <v>14903</v>
      </c>
      <c r="E462" s="357">
        <f>E452</f>
        <v>0</v>
      </c>
      <c r="F462" s="357">
        <f>F452</f>
        <v>0</v>
      </c>
      <c r="G462" s="357">
        <f>C462+D462+E462+F462</f>
        <v>14903</v>
      </c>
      <c r="H462" s="358">
        <v>13850</v>
      </c>
      <c r="I462" s="351"/>
      <c r="J462" s="259"/>
    </row>
    <row r="463" spans="1:10" s="337" customFormat="1" ht="12.75">
      <c r="A463" s="362"/>
      <c r="B463" s="359" t="s">
        <v>69</v>
      </c>
      <c r="C463" s="360">
        <f>C461+C462</f>
        <v>2630</v>
      </c>
      <c r="D463" s="360">
        <f>D461+D462</f>
        <v>48530</v>
      </c>
      <c r="E463" s="360">
        <f>E461+E462</f>
        <v>0</v>
      </c>
      <c r="F463" s="360">
        <f>F461+F462</f>
        <v>0</v>
      </c>
      <c r="G463" s="360">
        <f>G461+G462</f>
        <v>51160</v>
      </c>
      <c r="H463" s="384">
        <v>45727</v>
      </c>
      <c r="I463" s="351"/>
      <c r="J463" s="259"/>
    </row>
    <row r="464" spans="1:10" s="337" customFormat="1" ht="12.75">
      <c r="A464" s="362"/>
      <c r="B464" s="363" t="s">
        <v>250</v>
      </c>
      <c r="C464" s="364">
        <f>C463/$G$463</f>
        <v>0.05140734949179046</v>
      </c>
      <c r="D464" s="364">
        <f>D463/$G$463</f>
        <v>0.9485926505082095</v>
      </c>
      <c r="E464" s="364">
        <f>E463/$G$463</f>
        <v>0</v>
      </c>
      <c r="F464" s="364">
        <f>F463/$G$463</f>
        <v>0</v>
      </c>
      <c r="G464" s="364">
        <f>G463/$G$463</f>
        <v>1</v>
      </c>
      <c r="H464" s="365"/>
      <c r="I464" s="351"/>
      <c r="J464" s="259"/>
    </row>
    <row r="465" spans="1:10" s="337" customFormat="1" ht="12.75">
      <c r="A465" s="362"/>
      <c r="B465" s="339"/>
      <c r="C465" s="366"/>
      <c r="D465" s="367"/>
      <c r="E465" s="367"/>
      <c r="F465" s="367"/>
      <c r="G465" s="368"/>
      <c r="H465" s="369"/>
      <c r="I465" s="351"/>
      <c r="J465" s="259"/>
    </row>
    <row r="466" spans="1:8" ht="12.75">
      <c r="A466" s="362"/>
      <c r="B466" s="339"/>
      <c r="C466" s="366"/>
      <c r="D466" s="367"/>
      <c r="E466" s="367"/>
      <c r="F466" s="367"/>
      <c r="G466" s="370"/>
      <c r="H466" s="371"/>
    </row>
    <row r="467" spans="1:8" ht="12.75">
      <c r="A467" s="362"/>
      <c r="B467" s="352"/>
      <c r="C467" s="372">
        <v>2007</v>
      </c>
      <c r="D467" s="372">
        <v>2006</v>
      </c>
      <c r="E467" s="373" t="s">
        <v>251</v>
      </c>
      <c r="F467" s="374" t="s">
        <v>252</v>
      </c>
      <c r="G467" s="345"/>
      <c r="H467" s="375"/>
    </row>
    <row r="468" spans="1:8" ht="12.75">
      <c r="A468" s="362"/>
      <c r="B468" s="355" t="s">
        <v>253</v>
      </c>
      <c r="C468" s="376">
        <v>50694</v>
      </c>
      <c r="D468" s="376">
        <v>45727</v>
      </c>
      <c r="E468" s="377">
        <f>C468-D468</f>
        <v>4967</v>
      </c>
      <c r="F468" s="378">
        <f>E468/D468*100</f>
        <v>10.862291425197366</v>
      </c>
      <c r="G468" s="345"/>
      <c r="H468" s="375"/>
    </row>
    <row r="469" spans="1:8" ht="12.75">
      <c r="A469" s="362"/>
      <c r="B469" s="355" t="s">
        <v>243</v>
      </c>
      <c r="C469" s="376">
        <f>G462</f>
        <v>14903</v>
      </c>
      <c r="D469" s="376">
        <v>13850</v>
      </c>
      <c r="E469" s="377">
        <f>C469-D469</f>
        <v>1053</v>
      </c>
      <c r="F469" s="378">
        <f>E469/D469*100</f>
        <v>7.602888086642599</v>
      </c>
      <c r="G469" s="345"/>
      <c r="H469" s="375"/>
    </row>
    <row r="470" spans="1:8" ht="12.75">
      <c r="A470" s="362"/>
      <c r="B470" s="355" t="s">
        <v>112</v>
      </c>
      <c r="C470" s="376">
        <f>G460</f>
        <v>14784</v>
      </c>
      <c r="D470" s="376">
        <v>11787</v>
      </c>
      <c r="E470" s="377">
        <f>C470-D470</f>
        <v>2997</v>
      </c>
      <c r="F470" s="378">
        <f>E470/D470*100</f>
        <v>25.42631712904047</v>
      </c>
      <c r="G470" s="345"/>
      <c r="H470" s="375"/>
    </row>
    <row r="471" spans="1:8" ht="12.75">
      <c r="A471" s="362"/>
      <c r="B471" s="355" t="s">
        <v>120</v>
      </c>
      <c r="C471" s="376">
        <f>G459</f>
        <v>4040</v>
      </c>
      <c r="D471" s="376">
        <v>3482</v>
      </c>
      <c r="E471" s="377">
        <f>C471-D471</f>
        <v>558</v>
      </c>
      <c r="F471" s="378">
        <f>E471/D471*100</f>
        <v>16.025272831705916</v>
      </c>
      <c r="G471" s="345"/>
      <c r="H471" s="375"/>
    </row>
    <row r="472" spans="1:8" ht="12.75">
      <c r="A472" s="362"/>
      <c r="B472" s="379" t="s">
        <v>254</v>
      </c>
      <c r="C472" s="380">
        <f>C468-C469-C470-C471</f>
        <v>16967</v>
      </c>
      <c r="D472" s="380">
        <v>16608</v>
      </c>
      <c r="E472" s="381">
        <f>C472-D472</f>
        <v>359</v>
      </c>
      <c r="F472" s="382">
        <f>E472/D472*100</f>
        <v>2.1616088631984587</v>
      </c>
      <c r="G472" s="383"/>
      <c r="H472" s="375"/>
    </row>
  </sheetData>
  <mergeCells count="1">
    <mergeCell ref="D3:F3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R99"/>
  <sheetViews>
    <sheetView showGridLines="0" workbookViewId="0" topLeftCell="A37">
      <selection activeCell="J92" sqref="J92"/>
    </sheetView>
  </sheetViews>
  <sheetFormatPr defaultColWidth="9.140625" defaultRowHeight="12.75"/>
  <cols>
    <col min="1" max="1" width="33.421875" style="408" customWidth="1"/>
    <col min="2" max="2" width="10.7109375" style="409" customWidth="1"/>
    <col min="3" max="3" width="10.28125" style="409" customWidth="1"/>
    <col min="4" max="4" width="8.421875" style="410" customWidth="1"/>
    <col min="5" max="5" width="6.140625" style="411" customWidth="1"/>
    <col min="6" max="6" width="7.7109375" style="411" customWidth="1"/>
    <col min="7" max="8" width="6.28125" style="409" customWidth="1"/>
    <col min="9" max="9" width="8.00390625" style="409" customWidth="1"/>
    <col min="10" max="10" width="7.421875" style="409" customWidth="1"/>
    <col min="11" max="11" width="6.7109375" style="412" customWidth="1"/>
    <col min="12" max="13" width="7.7109375" style="409" customWidth="1"/>
    <col min="14" max="14" width="2.7109375" style="409" customWidth="1"/>
    <col min="15" max="15" width="9.140625" style="414" bestFit="1" customWidth="1"/>
    <col min="16" max="16" width="6.00390625" style="414" customWidth="1"/>
    <col min="17" max="16384" width="12.00390625" style="409" customWidth="1"/>
  </cols>
  <sheetData>
    <row r="1" ht="12.75"/>
    <row r="2" ht="12.75"/>
    <row r="3" ht="12.75"/>
    <row r="4" ht="12.75"/>
    <row r="5" ht="12.75">
      <c r="M5" s="413"/>
    </row>
    <row r="6" ht="12.75"/>
    <row r="7" ht="12.75"/>
    <row r="8" ht="12.75"/>
    <row r="9" ht="12.75"/>
    <row r="10" ht="12.75"/>
    <row r="11" spans="1:11" ht="20.25">
      <c r="A11" s="415" t="s">
        <v>362</v>
      </c>
      <c r="B11" s="416"/>
      <c r="C11" s="417"/>
      <c r="J11" s="418" t="s">
        <v>363</v>
      </c>
      <c r="K11" s="418"/>
    </row>
    <row r="12" spans="1:9" ht="15.75">
      <c r="A12" s="419" t="s">
        <v>364</v>
      </c>
      <c r="B12" s="417"/>
      <c r="C12" s="417"/>
      <c r="D12" s="420"/>
      <c r="E12" s="421"/>
      <c r="F12" s="421"/>
      <c r="G12" s="422"/>
      <c r="H12" s="422"/>
      <c r="I12" s="422"/>
    </row>
    <row r="13" spans="1:3" ht="12.75">
      <c r="A13" s="423" t="s">
        <v>365</v>
      </c>
      <c r="B13" s="424"/>
      <c r="C13" s="422"/>
    </row>
    <row r="14" spans="1:14" ht="15.75">
      <c r="A14" s="425"/>
      <c r="B14" s="426" t="s">
        <v>366</v>
      </c>
      <c r="C14" s="427"/>
      <c r="D14" s="428"/>
      <c r="E14" s="426" t="s">
        <v>367</v>
      </c>
      <c r="F14" s="429"/>
      <c r="G14" s="426" t="s">
        <v>367</v>
      </c>
      <c r="H14" s="429"/>
      <c r="I14" s="430" t="s">
        <v>69</v>
      </c>
      <c r="J14" s="431" t="s">
        <v>69</v>
      </c>
      <c r="K14" s="432"/>
      <c r="L14" s="433"/>
      <c r="M14" s="433"/>
      <c r="N14" s="433"/>
    </row>
    <row r="15" spans="1:15" ht="15.75">
      <c r="A15" s="425"/>
      <c r="B15" s="434" t="s">
        <v>368</v>
      </c>
      <c r="C15" s="435"/>
      <c r="D15" s="436"/>
      <c r="E15" s="434" t="s">
        <v>369</v>
      </c>
      <c r="F15" s="437"/>
      <c r="G15" s="434" t="s">
        <v>370</v>
      </c>
      <c r="H15" s="437"/>
      <c r="I15" s="438" t="s">
        <v>371</v>
      </c>
      <c r="J15" s="439" t="s">
        <v>135</v>
      </c>
      <c r="K15" s="440"/>
      <c r="L15" s="441" t="s">
        <v>135</v>
      </c>
      <c r="M15" s="441"/>
      <c r="N15" s="441"/>
      <c r="O15" s="442" t="s">
        <v>135</v>
      </c>
    </row>
    <row r="16" spans="2:17" ht="12.75">
      <c r="B16" s="443" t="s">
        <v>135</v>
      </c>
      <c r="C16" s="444" t="s">
        <v>135</v>
      </c>
      <c r="D16" s="445"/>
      <c r="E16" s="446" t="s">
        <v>372</v>
      </c>
      <c r="F16" s="437"/>
      <c r="G16" s="446" t="s">
        <v>5</v>
      </c>
      <c r="H16" s="437"/>
      <c r="I16" s="438"/>
      <c r="J16" s="439"/>
      <c r="K16" s="440"/>
      <c r="L16" s="441">
        <v>2007</v>
      </c>
      <c r="M16" s="435"/>
      <c r="N16" s="433"/>
      <c r="O16" s="441"/>
      <c r="P16" s="447"/>
      <c r="Q16" s="411"/>
    </row>
    <row r="17" spans="2:17" ht="13.5">
      <c r="B17" s="448">
        <v>2007</v>
      </c>
      <c r="C17" s="449">
        <v>2006</v>
      </c>
      <c r="D17" s="450" t="s">
        <v>252</v>
      </c>
      <c r="E17" s="451" t="s">
        <v>373</v>
      </c>
      <c r="F17" s="452" t="s">
        <v>374</v>
      </c>
      <c r="G17" s="451" t="s">
        <v>373</v>
      </c>
      <c r="H17" s="452" t="s">
        <v>374</v>
      </c>
      <c r="I17" s="453">
        <v>2007</v>
      </c>
      <c r="J17" s="454">
        <v>2006</v>
      </c>
      <c r="K17" s="455" t="s">
        <v>252</v>
      </c>
      <c r="L17" s="456" t="s">
        <v>373</v>
      </c>
      <c r="M17" s="411" t="s">
        <v>374</v>
      </c>
      <c r="N17" s="457"/>
      <c r="O17" s="456" t="s">
        <v>373</v>
      </c>
      <c r="P17" s="411" t="s">
        <v>374</v>
      </c>
      <c r="Q17" s="411"/>
    </row>
    <row r="18" spans="1:14" ht="12.75">
      <c r="A18" s="150" t="s">
        <v>64</v>
      </c>
      <c r="B18" s="458"/>
      <c r="C18" s="459"/>
      <c r="D18" s="460"/>
      <c r="E18" s="461"/>
      <c r="F18" s="462"/>
      <c r="G18" s="461"/>
      <c r="H18" s="463"/>
      <c r="I18" s="464"/>
      <c r="J18" s="462"/>
      <c r="K18" s="465"/>
      <c r="L18" s="414"/>
      <c r="M18" s="414"/>
      <c r="N18" s="433"/>
    </row>
    <row r="19" spans="1:17" ht="12.75">
      <c r="A19" s="164" t="s">
        <v>65</v>
      </c>
      <c r="B19" s="165">
        <f>600+370</f>
        <v>970</v>
      </c>
      <c r="C19" s="224">
        <v>815</v>
      </c>
      <c r="D19" s="466">
        <f>B19/C19</f>
        <v>1.1901840490797546</v>
      </c>
      <c r="E19" s="467">
        <f>L19/$L$70*$B$92</f>
        <v>1629.2785258681788</v>
      </c>
      <c r="F19" s="468">
        <f>M19/$M$70*$B$94</f>
        <v>1628.5200272759505</v>
      </c>
      <c r="G19" s="467">
        <v>650.1223021582733</v>
      </c>
      <c r="H19" s="468">
        <v>825.4533280938275</v>
      </c>
      <c r="I19" s="469">
        <f>B19+E19+F19</f>
        <v>4227.798553144129</v>
      </c>
      <c r="J19" s="468">
        <f>C19+G19+H19</f>
        <v>2290.575630252101</v>
      </c>
      <c r="K19" s="470">
        <f>I19/J19</f>
        <v>1.8457362844984155</v>
      </c>
      <c r="L19" s="414">
        <v>3.11</v>
      </c>
      <c r="M19" s="414">
        <v>3.11</v>
      </c>
      <c r="N19" s="471"/>
      <c r="Q19" s="414"/>
    </row>
    <row r="20" spans="1:17" ht="12.75">
      <c r="A20" s="168" t="s">
        <v>67</v>
      </c>
      <c r="B20" s="169">
        <v>3</v>
      </c>
      <c r="C20" s="472">
        <v>3</v>
      </c>
      <c r="D20" s="473">
        <f>B20/C20</f>
        <v>1</v>
      </c>
      <c r="E20" s="474">
        <f>L20/$L$70*$B$92</f>
        <v>277.6583982990787</v>
      </c>
      <c r="F20" s="475">
        <f>M20/$M$70*$B$94</f>
        <v>277.5291364811105</v>
      </c>
      <c r="G20" s="474">
        <v>282.66187050359713</v>
      </c>
      <c r="H20" s="475">
        <v>358.8927513451424</v>
      </c>
      <c r="I20" s="469">
        <f>B20+E20+F20</f>
        <v>558.1875347801893</v>
      </c>
      <c r="J20" s="475">
        <f>C20+G20+H20</f>
        <v>644.5546218487395</v>
      </c>
      <c r="K20" s="476">
        <f>I20/J20</f>
        <v>0.8660050147172501</v>
      </c>
      <c r="L20" s="414">
        <v>0.53</v>
      </c>
      <c r="M20" s="414">
        <v>0.53</v>
      </c>
      <c r="N20" s="471"/>
      <c r="Q20" s="414"/>
    </row>
    <row r="21" spans="1:17" ht="12.75">
      <c r="A21" s="164" t="s">
        <v>42</v>
      </c>
      <c r="B21" s="165">
        <v>420</v>
      </c>
      <c r="C21" s="224">
        <v>340</v>
      </c>
      <c r="D21" s="466">
        <f>B21/C21</f>
        <v>1.2352941176470589</v>
      </c>
      <c r="E21" s="467">
        <f>L21/$L$70*$B$92</f>
        <v>136.20978029766127</v>
      </c>
      <c r="F21" s="468">
        <f>M21/$M$70*$B$94</f>
        <v>136.14636883979009</v>
      </c>
      <c r="G21" s="467">
        <v>141.33093525179856</v>
      </c>
      <c r="H21" s="468">
        <v>179.4463756725712</v>
      </c>
      <c r="I21" s="469">
        <f>B21+E21+F21</f>
        <v>692.3561491374513</v>
      </c>
      <c r="J21" s="468">
        <f>C21+G21+H21</f>
        <v>660.7773109243698</v>
      </c>
      <c r="K21" s="470">
        <f>I21/J21</f>
        <v>1.047790439670069</v>
      </c>
      <c r="L21" s="414">
        <v>0.26</v>
      </c>
      <c r="M21" s="414">
        <v>0.26</v>
      </c>
      <c r="N21" s="471"/>
      <c r="Q21" s="414"/>
    </row>
    <row r="22" spans="1:17" ht="12.75">
      <c r="A22" s="168" t="s">
        <v>68</v>
      </c>
      <c r="B22" s="169">
        <v>335</v>
      </c>
      <c r="C22" s="472">
        <v>290</v>
      </c>
      <c r="D22" s="473">
        <f>B22/C22</f>
        <v>1.1551724137931034</v>
      </c>
      <c r="E22" s="474">
        <f>L22/$L$70*$B$92</f>
        <v>1047.7675407512404</v>
      </c>
      <c r="F22" s="475">
        <f>M22/$M$70*$B$94</f>
        <v>1047.2797603060776</v>
      </c>
      <c r="G22" s="474">
        <v>565.3237410071943</v>
      </c>
      <c r="H22" s="475">
        <v>717.7855026902848</v>
      </c>
      <c r="I22" s="469">
        <f>B22+E22+F22</f>
        <v>2430.047301057318</v>
      </c>
      <c r="J22" s="475">
        <f>C22+G22+H22</f>
        <v>1573.109243697479</v>
      </c>
      <c r="K22" s="476">
        <f>I22/J22</f>
        <v>1.5447416069755384</v>
      </c>
      <c r="L22" s="414">
        <f>1+1</f>
        <v>2</v>
      </c>
      <c r="M22" s="414">
        <f>1+1</f>
        <v>2</v>
      </c>
      <c r="N22" s="471"/>
      <c r="Q22" s="414"/>
    </row>
    <row r="23" spans="1:17" ht="12.75">
      <c r="A23" s="477" t="s">
        <v>69</v>
      </c>
      <c r="B23" s="478">
        <f>SUM(B19:B22)</f>
        <v>1728</v>
      </c>
      <c r="C23" s="479">
        <f>C19+C20+C21+C22</f>
        <v>1448</v>
      </c>
      <c r="D23" s="480">
        <f>B23/C23</f>
        <v>1.1933701657458564</v>
      </c>
      <c r="E23" s="478">
        <f aca="true" t="shared" si="0" ref="E23:J23">SUM(E19:E22)</f>
        <v>3090.9142452161595</v>
      </c>
      <c r="F23" s="481">
        <f t="shared" si="0"/>
        <v>3089.4752929029287</v>
      </c>
      <c r="G23" s="478">
        <f t="shared" si="0"/>
        <v>1639.4388489208632</v>
      </c>
      <c r="H23" s="481">
        <f t="shared" si="0"/>
        <v>2081.577957801826</v>
      </c>
      <c r="I23" s="482">
        <f>SUM(I19:I22)</f>
        <v>7908.389538119088</v>
      </c>
      <c r="J23" s="481">
        <f t="shared" si="0"/>
        <v>5169.01680672269</v>
      </c>
      <c r="K23" s="483">
        <v>1.03</v>
      </c>
      <c r="L23" s="484"/>
      <c r="M23" s="484"/>
      <c r="N23" s="485"/>
      <c r="O23" s="484"/>
      <c r="P23" s="484"/>
      <c r="Q23" s="414"/>
    </row>
    <row r="24" spans="1:17" ht="12.75">
      <c r="A24" s="486"/>
      <c r="B24" s="487"/>
      <c r="C24" s="488"/>
      <c r="D24" s="489"/>
      <c r="E24" s="490"/>
      <c r="F24" s="490"/>
      <c r="G24" s="491"/>
      <c r="H24" s="492"/>
      <c r="I24" s="493"/>
      <c r="J24" s="490"/>
      <c r="K24" s="494"/>
      <c r="L24" s="414"/>
      <c r="M24" s="414"/>
      <c r="Q24" s="414"/>
    </row>
    <row r="25" spans="1:17" ht="12.75">
      <c r="A25" s="183" t="s">
        <v>70</v>
      </c>
      <c r="B25" s="180"/>
      <c r="C25" s="222"/>
      <c r="D25" s="489"/>
      <c r="E25" s="490"/>
      <c r="F25" s="490"/>
      <c r="G25" s="495"/>
      <c r="H25" s="496"/>
      <c r="I25" s="497"/>
      <c r="J25" s="490"/>
      <c r="K25" s="498"/>
      <c r="L25" s="414"/>
      <c r="M25" s="414"/>
      <c r="Q25" s="414"/>
    </row>
    <row r="26" spans="1:17" ht="12.75">
      <c r="A26" s="164" t="s">
        <v>71</v>
      </c>
      <c r="B26" s="165">
        <v>532</v>
      </c>
      <c r="C26" s="224">
        <v>477</v>
      </c>
      <c r="D26" s="466">
        <f>B26/C26</f>
        <v>1.1153039832285114</v>
      </c>
      <c r="E26" s="467">
        <f>L26/$L$70*$B$92</f>
        <v>335.2856130403969</v>
      </c>
      <c r="F26" s="468">
        <f>M26/$M$70*$B$94</f>
        <v>335.1295232979448</v>
      </c>
      <c r="G26" s="467">
        <v>288.31510791366907</v>
      </c>
      <c r="H26" s="468">
        <v>366.0706063720453</v>
      </c>
      <c r="I26" s="499">
        <f aca="true" t="shared" si="1" ref="I26:I32">B26+E26+F26</f>
        <v>1202.4151363383417</v>
      </c>
      <c r="J26" s="500">
        <f aca="true" t="shared" si="2" ref="J26:J32">C26+G26+H26</f>
        <v>1131.3857142857144</v>
      </c>
      <c r="K26" s="470">
        <f aca="true" t="shared" si="3" ref="K26:K33">I26/J26</f>
        <v>1.0627809076566526</v>
      </c>
      <c r="L26" s="414">
        <v>0.64</v>
      </c>
      <c r="M26" s="414">
        <v>0.64</v>
      </c>
      <c r="N26" s="471"/>
      <c r="Q26" s="414"/>
    </row>
    <row r="27" spans="1:17" ht="12.75">
      <c r="A27" s="168" t="s">
        <v>72</v>
      </c>
      <c r="B27" s="169">
        <v>211</v>
      </c>
      <c r="C27" s="472">
        <v>198</v>
      </c>
      <c r="D27" s="473"/>
      <c r="E27" s="474">
        <f aca="true" t="shared" si="4" ref="E27:E32">L27/$L$70*$B$92</f>
        <v>502.9284195605954</v>
      </c>
      <c r="F27" s="475">
        <f aca="true" t="shared" si="5" ref="F27:F32">M27/$M$70*$B$94</f>
        <v>502.6942849469172</v>
      </c>
      <c r="G27" s="474">
        <v>514.4446043165467</v>
      </c>
      <c r="H27" s="475">
        <v>653.1848074481592</v>
      </c>
      <c r="I27" s="499">
        <f t="shared" si="1"/>
        <v>1216.6227045075125</v>
      </c>
      <c r="J27" s="501">
        <f t="shared" si="2"/>
        <v>1365.6294117647058</v>
      </c>
      <c r="K27" s="476">
        <f t="shared" si="3"/>
        <v>0.8908878895156171</v>
      </c>
      <c r="L27" s="414">
        <v>0.96</v>
      </c>
      <c r="M27" s="414">
        <v>0.96</v>
      </c>
      <c r="N27" s="471"/>
      <c r="Q27" s="414"/>
    </row>
    <row r="28" spans="1:17" ht="12.75">
      <c r="A28" s="164" t="s">
        <v>73</v>
      </c>
      <c r="B28" s="165">
        <v>75</v>
      </c>
      <c r="C28" s="224">
        <v>16</v>
      </c>
      <c r="D28" s="466">
        <f>B28/C28</f>
        <v>4.6875</v>
      </c>
      <c r="E28" s="467">
        <f t="shared" si="4"/>
        <v>324.80793763288455</v>
      </c>
      <c r="F28" s="468">
        <f t="shared" si="5"/>
        <v>324.656725694884</v>
      </c>
      <c r="G28" s="467">
        <v>390.073381294964</v>
      </c>
      <c r="H28" s="468">
        <v>495.2719968562965</v>
      </c>
      <c r="I28" s="499">
        <f t="shared" si="1"/>
        <v>724.4646633277686</v>
      </c>
      <c r="J28" s="500">
        <f t="shared" si="2"/>
        <v>901.3453781512605</v>
      </c>
      <c r="K28" s="470">
        <f t="shared" si="3"/>
        <v>0.8037592258072149</v>
      </c>
      <c r="L28" s="414">
        <v>0.62</v>
      </c>
      <c r="M28" s="414">
        <v>0.62</v>
      </c>
      <c r="N28" s="471"/>
      <c r="Q28" s="414"/>
    </row>
    <row r="29" spans="1:17" ht="12.75">
      <c r="A29" s="168" t="s">
        <v>41</v>
      </c>
      <c r="B29" s="169">
        <f>2670-600</f>
        <v>2070</v>
      </c>
      <c r="C29" s="472">
        <v>1647</v>
      </c>
      <c r="D29" s="473">
        <f>B29/C29</f>
        <v>1.2568306010928962</v>
      </c>
      <c r="E29" s="474">
        <f t="shared" si="4"/>
        <v>508.1672572643516</v>
      </c>
      <c r="F29" s="475">
        <f t="shared" si="5"/>
        <v>507.9306837484476</v>
      </c>
      <c r="G29" s="474">
        <v>548.3640287769783</v>
      </c>
      <c r="H29" s="475">
        <v>696.2519376095762</v>
      </c>
      <c r="I29" s="499">
        <f t="shared" si="1"/>
        <v>3086.0979410127993</v>
      </c>
      <c r="J29" s="501">
        <f t="shared" si="2"/>
        <v>2891.6159663865546</v>
      </c>
      <c r="K29" s="476">
        <f t="shared" si="3"/>
        <v>1.0672571935163557</v>
      </c>
      <c r="L29" s="414">
        <v>0.97</v>
      </c>
      <c r="M29" s="414">
        <v>0.97</v>
      </c>
      <c r="N29" s="471"/>
      <c r="Q29" s="414"/>
    </row>
    <row r="30" spans="1:17" ht="12.75">
      <c r="A30" s="164" t="s">
        <v>74</v>
      </c>
      <c r="B30" s="165">
        <v>0</v>
      </c>
      <c r="C30" s="224">
        <v>200</v>
      </c>
      <c r="D30" s="466">
        <f>B30/C30</f>
        <v>0</v>
      </c>
      <c r="E30" s="467">
        <f>L30/$L$70*$B$92</f>
        <v>141.44861800141746</v>
      </c>
      <c r="F30" s="468">
        <f>M30/$M$70*$B$94</f>
        <v>141.38276764132047</v>
      </c>
      <c r="G30" s="467">
        <v>107.41151079136691</v>
      </c>
      <c r="H30" s="468">
        <v>136.37924551115412</v>
      </c>
      <c r="I30" s="499">
        <f t="shared" si="1"/>
        <v>282.8313856427379</v>
      </c>
      <c r="J30" s="500">
        <f t="shared" si="2"/>
        <v>443.79075630252106</v>
      </c>
      <c r="K30" s="470">
        <f t="shared" si="3"/>
        <v>0.6373079691861334</v>
      </c>
      <c r="L30" s="414">
        <v>0.27</v>
      </c>
      <c r="M30" s="414">
        <v>0.27</v>
      </c>
      <c r="N30" s="471"/>
      <c r="Q30" s="414"/>
    </row>
    <row r="31" spans="1:17" ht="12.75">
      <c r="A31" s="168" t="s">
        <v>36</v>
      </c>
      <c r="B31" s="169">
        <v>833</v>
      </c>
      <c r="C31" s="472"/>
      <c r="D31" s="473"/>
      <c r="E31" s="474">
        <f t="shared" si="4"/>
        <v>0</v>
      </c>
      <c r="F31" s="475">
        <f t="shared" si="5"/>
        <v>0</v>
      </c>
      <c r="G31" s="474">
        <v>113.06474820143885</v>
      </c>
      <c r="H31" s="475">
        <v>143.55710053805697</v>
      </c>
      <c r="I31" s="499">
        <f t="shared" si="1"/>
        <v>833</v>
      </c>
      <c r="J31" s="501">
        <f t="shared" si="2"/>
        <v>256.6218487394958</v>
      </c>
      <c r="K31" s="476">
        <f t="shared" si="3"/>
        <v>3.246021350448621</v>
      </c>
      <c r="L31" s="414"/>
      <c r="M31" s="414"/>
      <c r="N31" s="471"/>
      <c r="Q31" s="414"/>
    </row>
    <row r="32" spans="1:17" ht="12.75">
      <c r="A32" s="164" t="s">
        <v>375</v>
      </c>
      <c r="B32" s="165">
        <v>640</v>
      </c>
      <c r="C32" s="224">
        <v>1500</v>
      </c>
      <c r="D32" s="466">
        <f>B32/C32</f>
        <v>0.4266666666666667</v>
      </c>
      <c r="E32" s="467">
        <f t="shared" si="4"/>
        <v>5.238837703756202</v>
      </c>
      <c r="F32" s="468">
        <f t="shared" si="5"/>
        <v>5.236398801530387</v>
      </c>
      <c r="G32" s="467">
        <v>28.26618705035971</v>
      </c>
      <c r="H32" s="468">
        <v>35.88927513451424</v>
      </c>
      <c r="I32" s="499">
        <f t="shared" si="1"/>
        <v>650.4752365052866</v>
      </c>
      <c r="J32" s="500">
        <f t="shared" si="2"/>
        <v>1564.155462184874</v>
      </c>
      <c r="K32" s="470">
        <f t="shared" si="3"/>
        <v>0.415863545684057</v>
      </c>
      <c r="L32" s="414">
        <v>0.01</v>
      </c>
      <c r="M32" s="414">
        <v>0.01</v>
      </c>
      <c r="N32" s="471"/>
      <c r="Q32" s="414"/>
    </row>
    <row r="33" spans="1:17" ht="12.75">
      <c r="A33" s="477" t="s">
        <v>69</v>
      </c>
      <c r="B33" s="478">
        <f>SUM(B26:B32)</f>
        <v>4361</v>
      </c>
      <c r="C33" s="479">
        <f>C26+C27+C28+C29+C30+C31+C32</f>
        <v>4038</v>
      </c>
      <c r="D33" s="480">
        <f>B33/C33</f>
        <v>1.079990094105993</v>
      </c>
      <c r="E33" s="478">
        <f>SUM(E26:E32)</f>
        <v>1817.8766832034019</v>
      </c>
      <c r="F33" s="502">
        <f>SUM(F26:F32)</f>
        <v>1817.0303841310445</v>
      </c>
      <c r="G33" s="478">
        <f>SUM(G26:G32)</f>
        <v>1989.9395683453236</v>
      </c>
      <c r="H33" s="502">
        <f>SUM(H26:H32)</f>
        <v>2526.6049694698027</v>
      </c>
      <c r="I33" s="503">
        <f>SUM(I26:I32)</f>
        <v>7995.907067334446</v>
      </c>
      <c r="J33" s="502">
        <f>SUM(J26:J32)</f>
        <v>8554.544537815125</v>
      </c>
      <c r="K33" s="504">
        <f t="shared" si="3"/>
        <v>0.9346969943272564</v>
      </c>
      <c r="L33" s="484"/>
      <c r="M33" s="484"/>
      <c r="N33" s="485"/>
      <c r="O33" s="484"/>
      <c r="P33" s="484"/>
      <c r="Q33" s="414"/>
    </row>
    <row r="34" spans="1:17" ht="12.75">
      <c r="A34" s="461"/>
      <c r="B34" s="487"/>
      <c r="C34" s="488"/>
      <c r="D34" s="489"/>
      <c r="E34" s="490"/>
      <c r="F34" s="490"/>
      <c r="G34" s="495"/>
      <c r="H34" s="496"/>
      <c r="I34" s="497"/>
      <c r="J34" s="490"/>
      <c r="K34" s="498"/>
      <c r="L34" s="414"/>
      <c r="M34" s="414"/>
      <c r="Q34" s="414"/>
    </row>
    <row r="35" spans="1:17" ht="12.75">
      <c r="A35" s="183" t="s">
        <v>76</v>
      </c>
      <c r="B35" s="180"/>
      <c r="C35" s="222"/>
      <c r="D35" s="489"/>
      <c r="E35" s="490"/>
      <c r="F35" s="490"/>
      <c r="G35" s="495"/>
      <c r="H35" s="496"/>
      <c r="I35" s="497"/>
      <c r="J35" s="490"/>
      <c r="K35" s="498"/>
      <c r="L35" s="414"/>
      <c r="M35" s="414"/>
      <c r="Q35" s="414"/>
    </row>
    <row r="36" spans="1:17" ht="12.75">
      <c r="A36" s="187" t="s">
        <v>77</v>
      </c>
      <c r="B36" s="188">
        <f>101+1</f>
        <v>102</v>
      </c>
      <c r="C36" s="505">
        <v>85</v>
      </c>
      <c r="D36" s="466">
        <f>B36/C36</f>
        <v>1.2</v>
      </c>
      <c r="E36" s="467">
        <f aca="true" t="shared" si="6" ref="E36:E41">L36/$L$70*$B$92</f>
        <v>68.10489014883063</v>
      </c>
      <c r="F36" s="468">
        <f aca="true" t="shared" si="7" ref="F36:F41">M36/$M$70*$B$94</f>
        <v>68.07318441989504</v>
      </c>
      <c r="G36" s="467">
        <v>56.53237410071942</v>
      </c>
      <c r="H36" s="468">
        <v>71.77855026902849</v>
      </c>
      <c r="I36" s="499">
        <f aca="true" t="shared" si="8" ref="I36:I41">B36+E36+F36</f>
        <v>238.17807456872566</v>
      </c>
      <c r="J36" s="500">
        <f aca="true" t="shared" si="9" ref="J36:J42">C36+G36+H36</f>
        <v>213.3109243697479</v>
      </c>
      <c r="K36" s="470">
        <f aca="true" t="shared" si="10" ref="K36:K41">I36/J36</f>
        <v>1.1165770120421665</v>
      </c>
      <c r="L36" s="414">
        <v>0.13</v>
      </c>
      <c r="M36" s="414">
        <v>0.13</v>
      </c>
      <c r="N36" s="471"/>
      <c r="Q36" s="414"/>
    </row>
    <row r="37" spans="1:17" ht="12.75">
      <c r="A37" s="191" t="s">
        <v>78</v>
      </c>
      <c r="B37" s="192">
        <v>16</v>
      </c>
      <c r="C37" s="506">
        <v>14</v>
      </c>
      <c r="D37" s="473">
        <f>B37/C37</f>
        <v>1.1428571428571428</v>
      </c>
      <c r="E37" s="474">
        <f t="shared" si="6"/>
        <v>398.1516654854713</v>
      </c>
      <c r="F37" s="475">
        <f t="shared" si="7"/>
        <v>397.96630891630946</v>
      </c>
      <c r="G37" s="474">
        <v>175.25035971223022</v>
      </c>
      <c r="H37" s="475">
        <v>222.51350583398832</v>
      </c>
      <c r="I37" s="499">
        <f t="shared" si="8"/>
        <v>812.1179744017808</v>
      </c>
      <c r="J37" s="501">
        <f t="shared" si="9"/>
        <v>411.76386554621854</v>
      </c>
      <c r="K37" s="476">
        <f t="shared" si="10"/>
        <v>1.9722905343441905</v>
      </c>
      <c r="L37" s="414">
        <v>0.76</v>
      </c>
      <c r="M37" s="414">
        <v>0.76</v>
      </c>
      <c r="N37" s="471"/>
      <c r="Q37" s="414"/>
    </row>
    <row r="38" spans="1:17" ht="12.75">
      <c r="A38" s="187" t="s">
        <v>79</v>
      </c>
      <c r="B38" s="188">
        <f>18+158+190</f>
        <v>366</v>
      </c>
      <c r="C38" s="505">
        <v>238</v>
      </c>
      <c r="D38" s="466">
        <f>B38/C38</f>
        <v>1.5378151260504203</v>
      </c>
      <c r="E38" s="467">
        <f t="shared" si="6"/>
        <v>1372.575478384125</v>
      </c>
      <c r="F38" s="468">
        <f t="shared" si="7"/>
        <v>1371.9364860009616</v>
      </c>
      <c r="G38" s="467">
        <v>554.0172661870504</v>
      </c>
      <c r="H38" s="468">
        <v>703.4297926364792</v>
      </c>
      <c r="I38" s="499">
        <f t="shared" si="8"/>
        <v>3110.5119643850867</v>
      </c>
      <c r="J38" s="500">
        <f t="shared" si="9"/>
        <v>1495.4470588235295</v>
      </c>
      <c r="K38" s="470">
        <f t="shared" si="10"/>
        <v>2.0799880183201744</v>
      </c>
      <c r="L38" s="414">
        <f>1.37+0.25+1</f>
        <v>2.62</v>
      </c>
      <c r="M38" s="414">
        <f>1.37+0.25+1</f>
        <v>2.62</v>
      </c>
      <c r="N38" s="471"/>
      <c r="Q38" s="414"/>
    </row>
    <row r="39" spans="1:17" ht="12.75">
      <c r="A39" s="191" t="s">
        <v>82</v>
      </c>
      <c r="B39" s="192">
        <v>123</v>
      </c>
      <c r="C39" s="506">
        <v>155</v>
      </c>
      <c r="D39" s="473">
        <f>B39/C39</f>
        <v>0.7935483870967742</v>
      </c>
      <c r="E39" s="474">
        <f t="shared" si="6"/>
        <v>172.88164422395468</v>
      </c>
      <c r="F39" s="475">
        <f t="shared" si="7"/>
        <v>172.8011604505028</v>
      </c>
      <c r="G39" s="474">
        <v>141.33093525179856</v>
      </c>
      <c r="H39" s="475">
        <v>179.4463756725712</v>
      </c>
      <c r="I39" s="499">
        <f t="shared" si="8"/>
        <v>468.68280467445754</v>
      </c>
      <c r="J39" s="501">
        <f t="shared" si="9"/>
        <v>475.7773109243698</v>
      </c>
      <c r="K39" s="476">
        <f t="shared" si="10"/>
        <v>0.9850885990420002</v>
      </c>
      <c r="L39" s="414">
        <v>0.33</v>
      </c>
      <c r="M39" s="414">
        <v>0.33</v>
      </c>
      <c r="N39" s="471"/>
      <c r="Q39" s="414"/>
    </row>
    <row r="40" spans="1:17" ht="12.75">
      <c r="A40" s="187" t="s">
        <v>176</v>
      </c>
      <c r="B40" s="188">
        <v>372</v>
      </c>
      <c r="C40" s="505">
        <v>466</v>
      </c>
      <c r="D40" s="466">
        <f>B40/C40</f>
        <v>0.7982832618025751</v>
      </c>
      <c r="E40" s="467">
        <f t="shared" si="6"/>
        <v>476.7342310418144</v>
      </c>
      <c r="F40" s="468">
        <f t="shared" si="7"/>
        <v>476.51229093926526</v>
      </c>
      <c r="G40" s="467">
        <v>497.48489208633094</v>
      </c>
      <c r="H40" s="468">
        <v>631.6512423674507</v>
      </c>
      <c r="I40" s="499">
        <f t="shared" si="8"/>
        <v>1325.2465219810797</v>
      </c>
      <c r="J40" s="500">
        <f t="shared" si="9"/>
        <v>1595.1361344537818</v>
      </c>
      <c r="K40" s="470">
        <f t="shared" si="10"/>
        <v>0.8308046525664596</v>
      </c>
      <c r="L40" s="414">
        <v>0.91</v>
      </c>
      <c r="M40" s="414">
        <v>0.91</v>
      </c>
      <c r="N40" s="471"/>
      <c r="Q40" s="414"/>
    </row>
    <row r="41" spans="1:17" ht="12.75">
      <c r="A41" s="168" t="s">
        <v>84</v>
      </c>
      <c r="B41" s="169">
        <v>275</v>
      </c>
      <c r="C41" s="472">
        <v>200</v>
      </c>
      <c r="D41" s="473">
        <f>B41/C41</f>
        <v>1.375</v>
      </c>
      <c r="E41" s="474">
        <f t="shared" si="6"/>
        <v>272.41956059532254</v>
      </c>
      <c r="F41" s="475">
        <f t="shared" si="7"/>
        <v>272.29273767958017</v>
      </c>
      <c r="G41" s="474">
        <v>146.9841726618705</v>
      </c>
      <c r="H41" s="475">
        <v>186.62423069947405</v>
      </c>
      <c r="I41" s="499">
        <f t="shared" si="8"/>
        <v>819.7122982749027</v>
      </c>
      <c r="J41" s="501">
        <f t="shared" si="9"/>
        <v>533.6084033613446</v>
      </c>
      <c r="K41" s="476">
        <f t="shared" si="10"/>
        <v>1.5361682707980455</v>
      </c>
      <c r="L41" s="414">
        <v>0.52</v>
      </c>
      <c r="M41" s="414">
        <v>0.52</v>
      </c>
      <c r="N41" s="471"/>
      <c r="Q41" s="414"/>
    </row>
    <row r="42" spans="1:17" ht="12.75">
      <c r="A42" s="187" t="s">
        <v>85</v>
      </c>
      <c r="B42" s="188"/>
      <c r="C42" s="505">
        <v>320</v>
      </c>
      <c r="D42" s="466">
        <f>B42/C42</f>
        <v>0</v>
      </c>
      <c r="E42" s="467"/>
      <c r="F42" s="468"/>
      <c r="G42" s="467">
        <v>0</v>
      </c>
      <c r="H42" s="468">
        <v>0</v>
      </c>
      <c r="I42" s="499"/>
      <c r="J42" s="500">
        <f t="shared" si="9"/>
        <v>320</v>
      </c>
      <c r="K42" s="470"/>
      <c r="L42" s="414"/>
      <c r="M42" s="414"/>
      <c r="N42" s="471"/>
      <c r="Q42" s="414"/>
    </row>
    <row r="43" spans="1:18" ht="12.75">
      <c r="A43" s="477" t="s">
        <v>69</v>
      </c>
      <c r="B43" s="478">
        <f>SUM(B36:B42)</f>
        <v>1254</v>
      </c>
      <c r="C43" s="479">
        <f>SUM(C36:C42)</f>
        <v>1478</v>
      </c>
      <c r="D43" s="480">
        <f>B43/C43</f>
        <v>0.8484438430311232</v>
      </c>
      <c r="E43" s="478">
        <f>SUM(E36:E41)</f>
        <v>2760.8674698795185</v>
      </c>
      <c r="F43" s="502">
        <f>SUM(F36:F41)</f>
        <v>2759.582168406514</v>
      </c>
      <c r="G43" s="478">
        <f>SUM(G36:G42)</f>
        <v>1571.6</v>
      </c>
      <c r="H43" s="502">
        <f>SUM(H36:H42)</f>
        <v>1995.443697478992</v>
      </c>
      <c r="I43" s="503">
        <f>SUM(I36:I42)</f>
        <v>6774.4496382860325</v>
      </c>
      <c r="J43" s="502">
        <f>SUM(J36:J42)</f>
        <v>5045.043697478992</v>
      </c>
      <c r="K43" s="498">
        <f>+I43/J43</f>
        <v>1.3427930548294804</v>
      </c>
      <c r="L43" s="484"/>
      <c r="M43" s="484"/>
      <c r="N43" s="507"/>
      <c r="O43" s="484"/>
      <c r="P43" s="484"/>
      <c r="Q43" s="414"/>
      <c r="R43" s="414"/>
    </row>
    <row r="44" spans="1:17" ht="12.75">
      <c r="A44" s="508"/>
      <c r="B44" s="509"/>
      <c r="C44" s="510"/>
      <c r="D44" s="489"/>
      <c r="E44" s="490"/>
      <c r="F44" s="490"/>
      <c r="G44" s="495"/>
      <c r="H44" s="496"/>
      <c r="I44" s="493"/>
      <c r="J44" s="490"/>
      <c r="K44" s="498"/>
      <c r="L44" s="414"/>
      <c r="M44" s="414"/>
      <c r="Q44" s="414"/>
    </row>
    <row r="45" spans="1:17" ht="12.75">
      <c r="A45" s="183" t="s">
        <v>86</v>
      </c>
      <c r="B45" s="180"/>
      <c r="C45" s="222"/>
      <c r="D45" s="489"/>
      <c r="E45" s="490"/>
      <c r="F45" s="490"/>
      <c r="G45" s="495"/>
      <c r="H45" s="511"/>
      <c r="I45" s="497"/>
      <c r="J45" s="490"/>
      <c r="K45" s="498"/>
      <c r="L45" s="414"/>
      <c r="M45" s="414"/>
      <c r="Q45" s="414"/>
    </row>
    <row r="46" spans="1:17" ht="12.75">
      <c r="A46" s="164" t="s">
        <v>376</v>
      </c>
      <c r="B46" s="165">
        <v>195</v>
      </c>
      <c r="C46" s="224">
        <v>200</v>
      </c>
      <c r="D46" s="466">
        <f>B46/C46</f>
        <v>0.975</v>
      </c>
      <c r="E46" s="467">
        <f>L46/$L$70*$B$92</f>
        <v>204.3146704464919</v>
      </c>
      <c r="F46" s="468">
        <f>M46/$M$70*$B$94</f>
        <v>204.21955325968514</v>
      </c>
      <c r="G46" s="467">
        <v>260.0489208633094</v>
      </c>
      <c r="H46" s="468">
        <v>330.1813312375311</v>
      </c>
      <c r="I46" s="499">
        <f aca="true" t="shared" si="11" ref="I46:I54">B46+E46+F46</f>
        <v>603.534223706177</v>
      </c>
      <c r="J46" s="500">
        <f aca="true" t="shared" si="12" ref="J46:J54">C46+G46+H46</f>
        <v>790.2302521008405</v>
      </c>
      <c r="K46" s="470">
        <f aca="true" t="shared" si="13" ref="K46:K54">I46/J46</f>
        <v>0.7637447719847109</v>
      </c>
      <c r="L46" s="414">
        <v>0.39</v>
      </c>
      <c r="M46" s="414">
        <v>0.39</v>
      </c>
      <c r="N46" s="471"/>
      <c r="Q46" s="414"/>
    </row>
    <row r="47" spans="1:17" ht="12.75">
      <c r="A47" s="168" t="s">
        <v>88</v>
      </c>
      <c r="B47" s="169">
        <v>10</v>
      </c>
      <c r="C47" s="472">
        <v>5</v>
      </c>
      <c r="D47" s="473">
        <f>B47/C47</f>
        <v>2</v>
      </c>
      <c r="E47" s="474">
        <f aca="true" t="shared" si="14" ref="E47:E54">L47/$L$70*$B$92</f>
        <v>0</v>
      </c>
      <c r="F47" s="475">
        <f aca="true" t="shared" si="15" ref="F47:F54">M47/$M$70*$B$94</f>
        <v>0</v>
      </c>
      <c r="G47" s="474">
        <v>0</v>
      </c>
      <c r="H47" s="475">
        <v>0</v>
      </c>
      <c r="I47" s="499">
        <f t="shared" si="11"/>
        <v>10</v>
      </c>
      <c r="J47" s="501">
        <f t="shared" si="12"/>
        <v>5</v>
      </c>
      <c r="K47" s="476">
        <f t="shared" si="13"/>
        <v>2</v>
      </c>
      <c r="L47" s="414"/>
      <c r="M47" s="414"/>
      <c r="N47" s="471"/>
      <c r="Q47" s="414"/>
    </row>
    <row r="48" spans="1:17" ht="12.75">
      <c r="A48" s="164" t="s">
        <v>89</v>
      </c>
      <c r="B48" s="165">
        <v>40</v>
      </c>
      <c r="C48" s="224">
        <v>25</v>
      </c>
      <c r="D48" s="466">
        <f aca="true" t="shared" si="16" ref="D48:D55">B48/C48</f>
        <v>1.6</v>
      </c>
      <c r="E48" s="467">
        <f t="shared" si="14"/>
        <v>0</v>
      </c>
      <c r="F48" s="468">
        <f t="shared" si="15"/>
        <v>0</v>
      </c>
      <c r="G48" s="467">
        <v>5.6532374100719425</v>
      </c>
      <c r="H48" s="468">
        <v>7.177855026902849</v>
      </c>
      <c r="I48" s="499">
        <f t="shared" si="11"/>
        <v>40</v>
      </c>
      <c r="J48" s="500">
        <f t="shared" si="12"/>
        <v>37.83109243697479</v>
      </c>
      <c r="K48" s="470">
        <f t="shared" si="13"/>
        <v>1.0573313489859837</v>
      </c>
      <c r="L48" s="414"/>
      <c r="M48" s="414"/>
      <c r="N48" s="471"/>
      <c r="Q48" s="414"/>
    </row>
    <row r="49" spans="1:17" ht="12.75">
      <c r="A49" s="168" t="s">
        <v>90</v>
      </c>
      <c r="B49" s="169">
        <v>300</v>
      </c>
      <c r="C49" s="472">
        <v>0</v>
      </c>
      <c r="D49" s="473"/>
      <c r="E49" s="474">
        <f t="shared" si="14"/>
        <v>324.80793763288455</v>
      </c>
      <c r="F49" s="475">
        <f t="shared" si="15"/>
        <v>324.656725694884</v>
      </c>
      <c r="G49" s="474">
        <v>0</v>
      </c>
      <c r="H49" s="475">
        <v>0</v>
      </c>
      <c r="I49" s="499">
        <f t="shared" si="11"/>
        <v>949.4646633277686</v>
      </c>
      <c r="J49" s="501">
        <f t="shared" si="12"/>
        <v>0</v>
      </c>
      <c r="K49" s="476" t="e">
        <f t="shared" si="13"/>
        <v>#DIV/0!</v>
      </c>
      <c r="L49" s="414">
        <v>0.62</v>
      </c>
      <c r="M49" s="414">
        <v>0.62</v>
      </c>
      <c r="N49" s="471"/>
      <c r="Q49" s="414"/>
    </row>
    <row r="50" spans="1:17" ht="12.75">
      <c r="A50" s="164" t="s">
        <v>91</v>
      </c>
      <c r="B50" s="165">
        <v>305</v>
      </c>
      <c r="C50" s="224">
        <v>280</v>
      </c>
      <c r="D50" s="466">
        <f t="shared" si="16"/>
        <v>1.0892857142857142</v>
      </c>
      <c r="E50" s="467">
        <f>L50/$L$70*$B$92</f>
        <v>0</v>
      </c>
      <c r="F50" s="468">
        <f>M50/$M$70*$B$94</f>
        <v>0</v>
      </c>
      <c r="G50" s="467">
        <v>350.50071942446044</v>
      </c>
      <c r="H50" s="468">
        <v>445.02701166797664</v>
      </c>
      <c r="I50" s="499">
        <f t="shared" si="11"/>
        <v>305</v>
      </c>
      <c r="J50" s="500">
        <f t="shared" si="12"/>
        <v>1075.527731092437</v>
      </c>
      <c r="K50" s="470">
        <f t="shared" si="13"/>
        <v>0.28358171638234264</v>
      </c>
      <c r="L50" s="414"/>
      <c r="M50" s="414"/>
      <c r="N50" s="471"/>
      <c r="Q50" s="414"/>
    </row>
    <row r="51" spans="1:17" ht="12.75">
      <c r="A51" s="168" t="s">
        <v>92</v>
      </c>
      <c r="B51" s="169">
        <v>40</v>
      </c>
      <c r="C51" s="472">
        <v>40</v>
      </c>
      <c r="D51" s="473">
        <f t="shared" si="16"/>
        <v>1</v>
      </c>
      <c r="E51" s="474">
        <f t="shared" si="14"/>
        <v>0</v>
      </c>
      <c r="F51" s="475">
        <f t="shared" si="15"/>
        <v>0</v>
      </c>
      <c r="G51" s="474">
        <v>0</v>
      </c>
      <c r="H51" s="475">
        <v>0</v>
      </c>
      <c r="I51" s="499">
        <f t="shared" si="11"/>
        <v>40</v>
      </c>
      <c r="J51" s="501">
        <f t="shared" si="12"/>
        <v>40</v>
      </c>
      <c r="K51" s="476">
        <f t="shared" si="13"/>
        <v>1</v>
      </c>
      <c r="L51" s="414"/>
      <c r="M51" s="414"/>
      <c r="N51" s="471"/>
      <c r="Q51" s="414"/>
    </row>
    <row r="52" spans="1:17" ht="12.75">
      <c r="A52" s="164" t="s">
        <v>93</v>
      </c>
      <c r="B52" s="165">
        <v>20</v>
      </c>
      <c r="C52" s="224">
        <v>20</v>
      </c>
      <c r="D52" s="466">
        <f t="shared" si="16"/>
        <v>1</v>
      </c>
      <c r="E52" s="467">
        <f t="shared" si="14"/>
        <v>0</v>
      </c>
      <c r="F52" s="468">
        <f t="shared" si="15"/>
        <v>0</v>
      </c>
      <c r="G52" s="467">
        <v>0</v>
      </c>
      <c r="H52" s="468">
        <v>0</v>
      </c>
      <c r="I52" s="499">
        <f t="shared" si="11"/>
        <v>20</v>
      </c>
      <c r="J52" s="500">
        <f t="shared" si="12"/>
        <v>20</v>
      </c>
      <c r="K52" s="470">
        <f t="shared" si="13"/>
        <v>1</v>
      </c>
      <c r="L52" s="414"/>
      <c r="M52" s="414"/>
      <c r="N52" s="471"/>
      <c r="Q52" s="414"/>
    </row>
    <row r="53" spans="1:17" ht="12.75">
      <c r="A53" s="164" t="s">
        <v>94</v>
      </c>
      <c r="B53" s="165">
        <v>100</v>
      </c>
      <c r="C53" s="224"/>
      <c r="D53" s="466"/>
      <c r="E53" s="467"/>
      <c r="F53" s="468"/>
      <c r="G53" s="467">
        <v>0</v>
      </c>
      <c r="H53" s="468">
        <v>0</v>
      </c>
      <c r="I53" s="499">
        <f t="shared" si="11"/>
        <v>100</v>
      </c>
      <c r="J53" s="500"/>
      <c r="K53" s="470"/>
      <c r="L53" s="414"/>
      <c r="M53" s="414"/>
      <c r="N53" s="471"/>
      <c r="Q53" s="414"/>
    </row>
    <row r="54" spans="1:17" ht="12.75">
      <c r="A54" s="168" t="s">
        <v>95</v>
      </c>
      <c r="B54" s="169">
        <v>30</v>
      </c>
      <c r="C54" s="472">
        <v>45</v>
      </c>
      <c r="D54" s="473">
        <f t="shared" si="16"/>
        <v>0.6666666666666666</v>
      </c>
      <c r="E54" s="474">
        <f t="shared" si="14"/>
        <v>0</v>
      </c>
      <c r="F54" s="475">
        <f t="shared" si="15"/>
        <v>0</v>
      </c>
      <c r="G54" s="474"/>
      <c r="H54" s="475"/>
      <c r="I54" s="499">
        <f t="shared" si="11"/>
        <v>30</v>
      </c>
      <c r="J54" s="501">
        <f t="shared" si="12"/>
        <v>45</v>
      </c>
      <c r="K54" s="476">
        <f t="shared" si="13"/>
        <v>0.6666666666666666</v>
      </c>
      <c r="L54" s="414"/>
      <c r="M54" s="414"/>
      <c r="N54" s="471"/>
      <c r="Q54" s="414"/>
    </row>
    <row r="55" spans="1:18" ht="12.75">
      <c r="A55" s="477" t="s">
        <v>69</v>
      </c>
      <c r="B55" s="478">
        <f>SUM(B46:B54)</f>
        <v>1040</v>
      </c>
      <c r="C55" s="479">
        <f>C46+C47+C48+C49+C50+C51+C52+C54</f>
        <v>615</v>
      </c>
      <c r="D55" s="480">
        <f t="shared" si="16"/>
        <v>1.6910569105691058</v>
      </c>
      <c r="E55" s="478">
        <f>SUM(E46:E54)</f>
        <v>529.1226080793765</v>
      </c>
      <c r="F55" s="502">
        <f>SUM(F46:F54)</f>
        <v>528.8762789545692</v>
      </c>
      <c r="G55" s="478">
        <f>G46+G47+G48+G49+G50+G51+G52+G53+G54</f>
        <v>616.2028776978418</v>
      </c>
      <c r="H55" s="502">
        <f>H46+H47+H48+H49+H50+H51+H52+H53+H54</f>
        <v>782.3861979324106</v>
      </c>
      <c r="I55" s="503">
        <f>SUM(I46:I54)</f>
        <v>2097.9988870339457</v>
      </c>
      <c r="J55" s="502">
        <f>SUM(J46:J54)</f>
        <v>2013.5890756302524</v>
      </c>
      <c r="K55" s="498"/>
      <c r="L55" s="484"/>
      <c r="M55" s="484"/>
      <c r="N55" s="485"/>
      <c r="O55" s="484"/>
      <c r="P55" s="484"/>
      <c r="Q55" s="414"/>
      <c r="R55" s="414"/>
    </row>
    <row r="56" spans="1:17" ht="12.75">
      <c r="A56" s="508"/>
      <c r="B56" s="512"/>
      <c r="C56" s="513"/>
      <c r="D56" s="514"/>
      <c r="E56" s="490"/>
      <c r="F56" s="490"/>
      <c r="G56" s="495"/>
      <c r="H56" s="496"/>
      <c r="I56" s="493"/>
      <c r="J56" s="490"/>
      <c r="K56" s="498"/>
      <c r="L56" s="414"/>
      <c r="M56" s="414"/>
      <c r="Q56" s="414"/>
    </row>
    <row r="57" spans="1:17" ht="12.75">
      <c r="A57" s="183" t="s">
        <v>96</v>
      </c>
      <c r="B57" s="180"/>
      <c r="C57" s="222"/>
      <c r="D57" s="489"/>
      <c r="E57" s="511"/>
      <c r="F57" s="511"/>
      <c r="G57" s="495"/>
      <c r="H57" s="496"/>
      <c r="I57" s="497"/>
      <c r="J57" s="511"/>
      <c r="K57" s="498"/>
      <c r="L57" s="414"/>
      <c r="M57" s="414"/>
      <c r="Q57" s="414"/>
    </row>
    <row r="58" spans="1:17" ht="12.75">
      <c r="A58" s="191" t="s">
        <v>99</v>
      </c>
      <c r="B58" s="515">
        <v>4390</v>
      </c>
      <c r="C58" s="222"/>
      <c r="D58" s="489"/>
      <c r="E58" s="511"/>
      <c r="F58" s="511"/>
      <c r="G58" s="495"/>
      <c r="H58" s="496"/>
      <c r="I58" s="516">
        <f aca="true" t="shared" si="17" ref="I58:I65">B58+E58+F58</f>
        <v>4390</v>
      </c>
      <c r="J58" s="511"/>
      <c r="K58" s="465"/>
      <c r="L58" s="414"/>
      <c r="M58" s="414"/>
      <c r="Q58" s="414"/>
    </row>
    <row r="59" spans="1:17" ht="12.75">
      <c r="A59" s="191" t="s">
        <v>100</v>
      </c>
      <c r="B59" s="515">
        <v>1680</v>
      </c>
      <c r="C59" s="222"/>
      <c r="D59" s="489"/>
      <c r="E59" s="511"/>
      <c r="F59" s="511"/>
      <c r="G59" s="495"/>
      <c r="H59" s="496"/>
      <c r="I59" s="516">
        <f t="shared" si="17"/>
        <v>1680</v>
      </c>
      <c r="J59" s="511"/>
      <c r="K59" s="465"/>
      <c r="L59" s="414"/>
      <c r="M59" s="414"/>
      <c r="Q59" s="414"/>
    </row>
    <row r="60" spans="1:17" ht="12.75">
      <c r="A60" s="191" t="s">
        <v>101</v>
      </c>
      <c r="B60" s="515">
        <v>3535</v>
      </c>
      <c r="C60" s="222"/>
      <c r="D60" s="489"/>
      <c r="E60" s="511"/>
      <c r="F60" s="511"/>
      <c r="G60" s="495"/>
      <c r="H60" s="496"/>
      <c r="I60" s="516">
        <f t="shared" si="17"/>
        <v>3535</v>
      </c>
      <c r="J60" s="511"/>
      <c r="K60" s="465"/>
      <c r="L60" s="414"/>
      <c r="M60" s="414"/>
      <c r="Q60" s="414"/>
    </row>
    <row r="61" spans="1:17" ht="12.75">
      <c r="A61" s="164" t="s">
        <v>97</v>
      </c>
      <c r="B61" s="165"/>
      <c r="C61" s="224">
        <v>2146</v>
      </c>
      <c r="D61" s="466">
        <f>B61/C61</f>
        <v>0</v>
      </c>
      <c r="E61" s="467">
        <f>L61/$L$70*$B$92</f>
        <v>869.6470588235295</v>
      </c>
      <c r="F61" s="468">
        <f>M61/$M$70*$B$94</f>
        <v>869.2422010540444</v>
      </c>
      <c r="G61" s="517">
        <v>384</v>
      </c>
      <c r="H61" s="468">
        <v>488</v>
      </c>
      <c r="I61" s="499">
        <f t="shared" si="17"/>
        <v>1738.8892598775737</v>
      </c>
      <c r="J61" s="518">
        <f>C61+G61+H61</f>
        <v>3018</v>
      </c>
      <c r="K61" s="470">
        <f>I61/J61</f>
        <v>0.5761727169905811</v>
      </c>
      <c r="L61" s="414">
        <f>0.66+1</f>
        <v>1.6600000000000001</v>
      </c>
      <c r="M61" s="414">
        <f>0.66+1</f>
        <v>1.6600000000000001</v>
      </c>
      <c r="N61" s="471"/>
      <c r="Q61" s="414"/>
    </row>
    <row r="62" spans="1:17" ht="12.75">
      <c r="A62" s="168" t="s">
        <v>98</v>
      </c>
      <c r="B62" s="169"/>
      <c r="C62" s="472">
        <v>7428</v>
      </c>
      <c r="D62" s="473"/>
      <c r="E62" s="474">
        <f>L62/$L$70*$B$92</f>
        <v>345.76328844790936</v>
      </c>
      <c r="F62" s="475">
        <f>M62/$M$70*$B$94</f>
        <v>345.6023209010056</v>
      </c>
      <c r="G62" s="495">
        <v>526</v>
      </c>
      <c r="H62" s="496">
        <v>668</v>
      </c>
      <c r="I62" s="499">
        <f t="shared" si="17"/>
        <v>691.365609348915</v>
      </c>
      <c r="J62" s="519">
        <f>C62+G62+H62</f>
        <v>8622</v>
      </c>
      <c r="K62" s="476">
        <f>I62/J62</f>
        <v>0.08018622237867258</v>
      </c>
      <c r="L62" s="414">
        <v>0.66</v>
      </c>
      <c r="M62" s="414">
        <v>0.66</v>
      </c>
      <c r="N62" s="471"/>
      <c r="Q62" s="414"/>
    </row>
    <row r="63" spans="1:17" ht="12.75">
      <c r="A63" s="164" t="s">
        <v>10</v>
      </c>
      <c r="B63" s="165">
        <v>50</v>
      </c>
      <c r="C63" s="224">
        <v>90</v>
      </c>
      <c r="D63" s="466">
        <f>B63/C63</f>
        <v>0.5555555555555556</v>
      </c>
      <c r="E63" s="467">
        <f>L63/$L$70*$B$92</f>
        <v>0</v>
      </c>
      <c r="F63" s="468">
        <f>M63/$M$70*$B$94</f>
        <v>0</v>
      </c>
      <c r="G63" s="517"/>
      <c r="H63" s="468"/>
      <c r="I63" s="499">
        <f t="shared" si="17"/>
        <v>50</v>
      </c>
      <c r="J63" s="518">
        <f>C63+G63+H63</f>
        <v>90</v>
      </c>
      <c r="K63" s="470">
        <f>I63/J63</f>
        <v>0.5555555555555556</v>
      </c>
      <c r="L63" s="414"/>
      <c r="M63" s="414"/>
      <c r="N63" s="471"/>
      <c r="Q63" s="414"/>
    </row>
    <row r="64" spans="1:17" ht="12.75">
      <c r="A64" s="168" t="s">
        <v>102</v>
      </c>
      <c r="B64" s="169">
        <v>195</v>
      </c>
      <c r="C64" s="472">
        <v>65</v>
      </c>
      <c r="D64" s="473"/>
      <c r="E64" s="474">
        <f>L64/$L$70*$B$92</f>
        <v>0</v>
      </c>
      <c r="F64" s="475">
        <f>M64/$M$70*$B$94</f>
        <v>0</v>
      </c>
      <c r="G64" s="495"/>
      <c r="H64" s="496"/>
      <c r="I64" s="499">
        <f t="shared" si="17"/>
        <v>195</v>
      </c>
      <c r="J64" s="519">
        <f>C64+G64+H64</f>
        <v>65</v>
      </c>
      <c r="K64" s="476">
        <f>I64/J64</f>
        <v>3</v>
      </c>
      <c r="L64" s="414"/>
      <c r="M64" s="414"/>
      <c r="N64" s="471"/>
      <c r="Q64" s="414"/>
    </row>
    <row r="65" spans="1:17" ht="12.75">
      <c r="A65" s="520" t="s">
        <v>104</v>
      </c>
      <c r="B65" s="521">
        <v>-800</v>
      </c>
      <c r="C65" s="522">
        <v>-700</v>
      </c>
      <c r="D65" s="473">
        <f>B65/C65</f>
        <v>1.1428571428571428</v>
      </c>
      <c r="E65" s="523"/>
      <c r="F65" s="524"/>
      <c r="G65" s="525"/>
      <c r="H65" s="526"/>
      <c r="I65" s="527">
        <f t="shared" si="17"/>
        <v>-800</v>
      </c>
      <c r="J65" s="519">
        <f>C65+G65+H65</f>
        <v>-700</v>
      </c>
      <c r="K65" s="470">
        <f>I65/J65</f>
        <v>1.1428571428571428</v>
      </c>
      <c r="L65" s="414"/>
      <c r="M65" s="414"/>
      <c r="N65" s="471"/>
      <c r="Q65" s="414"/>
    </row>
    <row r="66" spans="1:17" ht="12.75">
      <c r="A66" s="477" t="s">
        <v>69</v>
      </c>
      <c r="B66" s="528">
        <f>SUM(B58:B65)</f>
        <v>9050</v>
      </c>
      <c r="C66" s="529">
        <f>C61+C62+C63+C64+C65</f>
        <v>9029</v>
      </c>
      <c r="D66" s="530"/>
      <c r="E66" s="528">
        <f>SUM(E61:E65)</f>
        <v>1215.410347271439</v>
      </c>
      <c r="F66" s="481">
        <f>SUM(F61:F65)</f>
        <v>1214.84452195505</v>
      </c>
      <c r="G66" s="478">
        <f>G61+G62+G63+G64+G65</f>
        <v>910</v>
      </c>
      <c r="H66" s="502">
        <f>H61+H62+H63+H64+H65</f>
        <v>1156</v>
      </c>
      <c r="I66" s="531">
        <f>SUM(I58:I65)</f>
        <v>11480.25486922649</v>
      </c>
      <c r="J66" s="532">
        <f>SUM(J61:J65)</f>
        <v>11095</v>
      </c>
      <c r="K66" s="533"/>
      <c r="L66" s="484"/>
      <c r="M66" s="484"/>
      <c r="N66" s="485"/>
      <c r="O66" s="484"/>
      <c r="P66" s="484"/>
      <c r="Q66" s="414"/>
    </row>
    <row r="67" spans="1:17" ht="12.75">
      <c r="A67" s="534"/>
      <c r="B67" s="535"/>
      <c r="C67" s="536"/>
      <c r="D67" s="537"/>
      <c r="E67" s="538"/>
      <c r="F67" s="539"/>
      <c r="G67" s="540"/>
      <c r="H67" s="541"/>
      <c r="I67" s="542"/>
      <c r="J67" s="543"/>
      <c r="K67" s="544"/>
      <c r="L67" s="414"/>
      <c r="M67" s="414"/>
      <c r="N67" s="485"/>
      <c r="Q67" s="414"/>
    </row>
    <row r="68" spans="1:17" ht="12.75">
      <c r="A68" s="545"/>
      <c r="B68" s="546"/>
      <c r="C68" s="547"/>
      <c r="D68" s="548"/>
      <c r="E68" s="495"/>
      <c r="F68" s="511"/>
      <c r="G68" s="495"/>
      <c r="H68" s="496"/>
      <c r="I68" s="499"/>
      <c r="J68" s="549"/>
      <c r="K68" s="498"/>
      <c r="L68" s="414"/>
      <c r="M68" s="414"/>
      <c r="N68" s="485"/>
      <c r="Q68" s="414"/>
    </row>
    <row r="69" spans="1:17" ht="12.75">
      <c r="A69" s="486"/>
      <c r="B69" s="487"/>
      <c r="C69" s="488"/>
      <c r="D69" s="548"/>
      <c r="E69" s="495"/>
      <c r="F69" s="511"/>
      <c r="G69" s="495"/>
      <c r="H69" s="496"/>
      <c r="I69" s="497"/>
      <c r="J69" s="511"/>
      <c r="K69" s="498"/>
      <c r="L69" s="414"/>
      <c r="M69" s="414"/>
      <c r="N69" s="485"/>
      <c r="Q69" s="414"/>
    </row>
    <row r="70" spans="1:17" ht="12.75">
      <c r="A70" s="550" t="s">
        <v>105</v>
      </c>
      <c r="B70" s="528">
        <f>B23+B33+B43+B55+B66</f>
        <v>17433</v>
      </c>
      <c r="C70" s="529">
        <f>C23+C33+C43+C55+C66</f>
        <v>16608</v>
      </c>
      <c r="D70" s="532"/>
      <c r="E70" s="528">
        <f>E23+E33+E43+E55+E66</f>
        <v>9414.191353649896</v>
      </c>
      <c r="F70" s="532">
        <f>F23+F33+F43+F55+F66</f>
        <v>9409.808646350108</v>
      </c>
      <c r="G70" s="528">
        <f>G23+G33+G43+G55+G66</f>
        <v>6727.181294964028</v>
      </c>
      <c r="H70" s="532">
        <f>H23+H33+H43+H55+H66</f>
        <v>8542.012822683031</v>
      </c>
      <c r="I70" s="531">
        <f>I23+I33+I43+I55+I66</f>
        <v>36257</v>
      </c>
      <c r="J70" s="551">
        <f>J23+J33+J43+J55+J66</f>
        <v>31877.194117647057</v>
      </c>
      <c r="K70" s="504">
        <f>I70/J70</f>
        <v>1.1373962170631668</v>
      </c>
      <c r="L70" s="484">
        <f>SUM(L19:L69)</f>
        <v>17.97</v>
      </c>
      <c r="M70" s="484">
        <f>SUM(M19:M69)</f>
        <v>17.97</v>
      </c>
      <c r="N70" s="552"/>
      <c r="O70" s="484"/>
      <c r="P70" s="484"/>
      <c r="Q70" s="414"/>
    </row>
    <row r="71" spans="1:17" ht="12.75">
      <c r="A71" s="486"/>
      <c r="B71" s="487"/>
      <c r="C71" s="488"/>
      <c r="D71" s="489"/>
      <c r="E71" s="461"/>
      <c r="F71" s="461"/>
      <c r="G71" s="487"/>
      <c r="H71" s="462"/>
      <c r="I71" s="497"/>
      <c r="J71" s="490"/>
      <c r="K71" s="498"/>
      <c r="L71" s="485"/>
      <c r="M71" s="485"/>
      <c r="N71" s="485"/>
      <c r="Q71" s="414"/>
    </row>
    <row r="72" spans="1:18" ht="12.75">
      <c r="A72" s="183" t="s">
        <v>106</v>
      </c>
      <c r="B72" s="180"/>
      <c r="C72" s="222"/>
      <c r="D72" s="489"/>
      <c r="E72" s="461"/>
      <c r="F72" s="461"/>
      <c r="G72" s="487"/>
      <c r="H72" s="462"/>
      <c r="I72" s="497"/>
      <c r="J72" s="490"/>
      <c r="K72" s="498"/>
      <c r="M72" s="553"/>
      <c r="Q72" s="414"/>
      <c r="R72" s="414"/>
    </row>
    <row r="73" spans="1:17" ht="12.75">
      <c r="A73" s="164" t="s">
        <v>107</v>
      </c>
      <c r="B73" s="165">
        <v>2520</v>
      </c>
      <c r="C73" s="224">
        <v>2516</v>
      </c>
      <c r="D73" s="466">
        <f>B73/C73</f>
        <v>1.0015898251192368</v>
      </c>
      <c r="E73" s="554"/>
      <c r="F73" s="554"/>
      <c r="G73" s="555"/>
      <c r="H73" s="556"/>
      <c r="I73" s="497"/>
      <c r="J73" s="467"/>
      <c r="K73" s="557"/>
      <c r="Q73" s="414"/>
    </row>
    <row r="74" spans="1:17" ht="12.75">
      <c r="A74" s="168" t="s">
        <v>108</v>
      </c>
      <c r="B74" s="169">
        <v>70</v>
      </c>
      <c r="C74" s="472">
        <v>16</v>
      </c>
      <c r="D74" s="558">
        <f>B74/C74</f>
        <v>4.375</v>
      </c>
      <c r="E74" s="461"/>
      <c r="F74" s="461"/>
      <c r="G74" s="487"/>
      <c r="H74" s="462"/>
      <c r="I74" s="497"/>
      <c r="J74" s="490"/>
      <c r="K74" s="498"/>
      <c r="Q74" s="414"/>
    </row>
    <row r="75" spans="1:17" ht="12.75">
      <c r="A75" s="164" t="s">
        <v>109</v>
      </c>
      <c r="B75" s="165">
        <v>630</v>
      </c>
      <c r="C75" s="224">
        <v>390</v>
      </c>
      <c r="D75" s="466">
        <f>B75/C75</f>
        <v>1.6153846153846154</v>
      </c>
      <c r="E75" s="554"/>
      <c r="F75" s="554"/>
      <c r="G75" s="555"/>
      <c r="H75" s="556"/>
      <c r="I75" s="497"/>
      <c r="J75" s="467"/>
      <c r="K75" s="557"/>
      <c r="Q75" s="414"/>
    </row>
    <row r="76" spans="1:17" ht="12.75">
      <c r="A76" s="168" t="s">
        <v>110</v>
      </c>
      <c r="B76" s="169">
        <v>80</v>
      </c>
      <c r="C76" s="472">
        <v>75</v>
      </c>
      <c r="D76" s="473">
        <f>B76/C76</f>
        <v>1.0666666666666667</v>
      </c>
      <c r="E76" s="461"/>
      <c r="F76" s="461"/>
      <c r="G76" s="487"/>
      <c r="H76" s="462"/>
      <c r="I76" s="497"/>
      <c r="J76" s="490"/>
      <c r="K76" s="498"/>
      <c r="Q76" s="414"/>
    </row>
    <row r="77" spans="1:17" ht="12.75">
      <c r="A77" s="164" t="s">
        <v>111</v>
      </c>
      <c r="B77" s="165">
        <v>740</v>
      </c>
      <c r="C77" s="224">
        <v>485</v>
      </c>
      <c r="D77" s="466">
        <f>B77/C77</f>
        <v>1.5257731958762886</v>
      </c>
      <c r="E77" s="554"/>
      <c r="F77" s="554"/>
      <c r="G77" s="555"/>
      <c r="H77" s="556"/>
      <c r="I77" s="497"/>
      <c r="J77" s="467"/>
      <c r="K77" s="557"/>
      <c r="Q77" s="414"/>
    </row>
    <row r="78" spans="1:17" ht="12.75">
      <c r="A78" s="168" t="s">
        <v>112</v>
      </c>
      <c r="B78" s="169">
        <v>14784</v>
      </c>
      <c r="C78" s="472">
        <v>11787</v>
      </c>
      <c r="D78" s="473">
        <f>B78/C78</f>
        <v>1.2542631712904047</v>
      </c>
      <c r="E78" s="461"/>
      <c r="F78" s="461"/>
      <c r="G78" s="487"/>
      <c r="H78" s="462"/>
      <c r="I78" s="497"/>
      <c r="J78" s="490"/>
      <c r="K78" s="498"/>
      <c r="M78" s="559"/>
      <c r="Q78" s="414"/>
    </row>
    <row r="79" spans="1:17" ht="12.75">
      <c r="A79" s="477" t="s">
        <v>69</v>
      </c>
      <c r="B79" s="478">
        <f>SUM(B73:B78)</f>
        <v>18824</v>
      </c>
      <c r="C79" s="479">
        <f>SUM(C73:C78)</f>
        <v>15269</v>
      </c>
      <c r="D79" s="480"/>
      <c r="E79" s="461"/>
      <c r="F79" s="461"/>
      <c r="G79" s="487"/>
      <c r="H79" s="462"/>
      <c r="I79" s="497"/>
      <c r="J79" s="490"/>
      <c r="K79" s="498"/>
      <c r="L79" s="433"/>
      <c r="M79" s="560"/>
      <c r="O79" s="409"/>
      <c r="Q79" s="414"/>
    </row>
    <row r="80" spans="1:17" ht="12.75">
      <c r="A80" s="534"/>
      <c r="B80" s="540"/>
      <c r="C80" s="561"/>
      <c r="D80" s="489"/>
      <c r="E80" s="562"/>
      <c r="F80" s="562"/>
      <c r="G80" s="563"/>
      <c r="H80" s="463"/>
      <c r="I80" s="493"/>
      <c r="J80" s="564"/>
      <c r="K80" s="494"/>
      <c r="L80" s="433"/>
      <c r="M80" s="433"/>
      <c r="Q80" s="414"/>
    </row>
    <row r="81" spans="1:17" ht="12.75">
      <c r="A81" s="550" t="s">
        <v>377</v>
      </c>
      <c r="B81" s="478">
        <f>B23+B33+B43+B55+B66+B79</f>
        <v>36257</v>
      </c>
      <c r="C81" s="479">
        <f>C70+C79</f>
        <v>31877</v>
      </c>
      <c r="D81" s="530">
        <f>B81/C81</f>
        <v>1.1374031433321832</v>
      </c>
      <c r="E81" s="565"/>
      <c r="F81" s="565"/>
      <c r="G81" s="566"/>
      <c r="H81" s="567"/>
      <c r="I81" s="503">
        <f>I70</f>
        <v>36257</v>
      </c>
      <c r="J81" s="502">
        <f>J70</f>
        <v>31877.194117647057</v>
      </c>
      <c r="K81" s="504"/>
      <c r="L81" s="485"/>
      <c r="M81" s="485"/>
      <c r="N81" s="433"/>
      <c r="Q81" s="414"/>
    </row>
    <row r="82" spans="1:17" ht="12.75">
      <c r="A82" s="486"/>
      <c r="B82" s="487"/>
      <c r="C82" s="488"/>
      <c r="D82" s="489"/>
      <c r="E82" s="461"/>
      <c r="F82" s="461"/>
      <c r="G82" s="487"/>
      <c r="H82" s="462"/>
      <c r="I82" s="497"/>
      <c r="J82" s="490"/>
      <c r="K82" s="498"/>
      <c r="N82" s="485"/>
      <c r="Q82" s="414"/>
    </row>
    <row r="83" spans="1:17" ht="12.75">
      <c r="A83" s="568" t="s">
        <v>114</v>
      </c>
      <c r="B83" s="487"/>
      <c r="C83" s="488"/>
      <c r="D83" s="489"/>
      <c r="E83" s="461"/>
      <c r="F83" s="461"/>
      <c r="G83" s="487"/>
      <c r="H83" s="462"/>
      <c r="I83" s="497"/>
      <c r="J83" s="490"/>
      <c r="K83" s="498"/>
      <c r="M83" s="414"/>
      <c r="Q83" s="414"/>
    </row>
    <row r="84" spans="1:17" ht="12.75">
      <c r="A84" s="569" t="s">
        <v>378</v>
      </c>
      <c r="B84" s="570">
        <v>14903</v>
      </c>
      <c r="C84" s="571">
        <v>13850</v>
      </c>
      <c r="D84" s="466">
        <f>B84/C84</f>
        <v>1.076028880866426</v>
      </c>
      <c r="E84" s="554"/>
      <c r="F84" s="572"/>
      <c r="G84" s="555"/>
      <c r="H84" s="556"/>
      <c r="I84" s="499">
        <f>B84</f>
        <v>14903</v>
      </c>
      <c r="J84" s="518">
        <f>C84</f>
        <v>13850</v>
      </c>
      <c r="K84" s="557"/>
      <c r="L84" s="471"/>
      <c r="M84" s="471"/>
      <c r="Q84" s="414"/>
    </row>
    <row r="85" spans="1:17" ht="12.75">
      <c r="A85" s="477" t="s">
        <v>69</v>
      </c>
      <c r="B85" s="528">
        <f>B84</f>
        <v>14903</v>
      </c>
      <c r="C85" s="529">
        <f>C84</f>
        <v>13850</v>
      </c>
      <c r="D85" s="530"/>
      <c r="E85" s="565"/>
      <c r="F85" s="565"/>
      <c r="G85" s="566"/>
      <c r="H85" s="567"/>
      <c r="I85" s="531">
        <f>SUM(I84)</f>
        <v>14903</v>
      </c>
      <c r="J85" s="532">
        <f>J84</f>
        <v>13850</v>
      </c>
      <c r="K85" s="504"/>
      <c r="L85" s="485"/>
      <c r="M85" s="485"/>
      <c r="N85" s="471"/>
      <c r="Q85" s="414"/>
    </row>
    <row r="86" spans="1:17" ht="12.75">
      <c r="A86" s="486"/>
      <c r="B86" s="487"/>
      <c r="C86" s="488"/>
      <c r="D86" s="573"/>
      <c r="E86" s="461"/>
      <c r="F86" s="461"/>
      <c r="G86" s="487"/>
      <c r="H86" s="462"/>
      <c r="I86" s="497"/>
      <c r="J86" s="490"/>
      <c r="K86" s="498"/>
      <c r="N86" s="485"/>
      <c r="Q86" s="414"/>
    </row>
    <row r="87" spans="1:17" ht="12.75">
      <c r="A87" s="574" t="s">
        <v>379</v>
      </c>
      <c r="B87" s="575">
        <f>B81+B85</f>
        <v>51160</v>
      </c>
      <c r="C87" s="576">
        <f>C85+C81</f>
        <v>45727</v>
      </c>
      <c r="D87" s="480">
        <f>B87/C87</f>
        <v>1.1188138299035582</v>
      </c>
      <c r="E87" s="577"/>
      <c r="F87" s="578"/>
      <c r="G87" s="579"/>
      <c r="H87" s="580"/>
      <c r="I87" s="581">
        <f>I70+I85</f>
        <v>51160</v>
      </c>
      <c r="J87" s="582">
        <f>J70+J85</f>
        <v>45727.19411764706</v>
      </c>
      <c r="K87" s="583"/>
      <c r="L87" s="485"/>
      <c r="M87" s="485"/>
      <c r="Q87" s="414"/>
    </row>
    <row r="88" spans="3:17" ht="12.75">
      <c r="C88" s="553"/>
      <c r="N88" s="485"/>
      <c r="Q88" s="414"/>
    </row>
    <row r="89" spans="2:17" ht="12.75">
      <c r="B89" s="553"/>
      <c r="C89" s="553"/>
      <c r="G89" s="553"/>
      <c r="I89" s="553"/>
      <c r="L89" s="584" t="s">
        <v>380</v>
      </c>
      <c r="M89" s="585">
        <f>9.25+1</f>
        <v>10.25</v>
      </c>
      <c r="Q89" s="414"/>
    </row>
    <row r="90" spans="1:17" ht="12.75">
      <c r="A90" s="586" t="s">
        <v>118</v>
      </c>
      <c r="B90" s="587">
        <v>2007</v>
      </c>
      <c r="C90" s="587">
        <v>2006</v>
      </c>
      <c r="D90" s="588" t="s">
        <v>381</v>
      </c>
      <c r="E90" s="589"/>
      <c r="F90" s="590"/>
      <c r="L90" s="591" t="s">
        <v>382</v>
      </c>
      <c r="M90" s="592"/>
      <c r="Q90" s="414"/>
    </row>
    <row r="91" spans="1:17" ht="13.5" thickBot="1">
      <c r="A91" s="408" t="s">
        <v>383</v>
      </c>
      <c r="B91" s="553">
        <f>B70</f>
        <v>17433</v>
      </c>
      <c r="C91" s="553">
        <f>C70</f>
        <v>16608</v>
      </c>
      <c r="D91" s="412"/>
      <c r="E91" s="589"/>
      <c r="F91" s="593"/>
      <c r="L91" s="591" t="s">
        <v>384</v>
      </c>
      <c r="M91" s="594">
        <f>SUM(M89:M90)</f>
        <v>10.25</v>
      </c>
      <c r="Q91" s="414"/>
    </row>
    <row r="92" spans="1:17" ht="12.75">
      <c r="A92" s="595" t="s">
        <v>385</v>
      </c>
      <c r="B92" s="596">
        <f>(M70/M92)*B78</f>
        <v>9414.191353649894</v>
      </c>
      <c r="C92" s="596">
        <f>C78</f>
        <v>11787</v>
      </c>
      <c r="D92" s="597"/>
      <c r="E92" s="589"/>
      <c r="F92" s="593"/>
      <c r="J92" s="553"/>
      <c r="L92" s="598" t="s">
        <v>386</v>
      </c>
      <c r="M92" s="599">
        <f>M70+M89+M90</f>
        <v>28.22</v>
      </c>
      <c r="Q92" s="414"/>
    </row>
    <row r="93" spans="1:17" ht="12.75">
      <c r="A93" s="408" t="s">
        <v>387</v>
      </c>
      <c r="B93" s="553">
        <f>B91+B92</f>
        <v>26847.191353649894</v>
      </c>
      <c r="C93" s="553">
        <f>C91+C92</f>
        <v>28395</v>
      </c>
      <c r="D93" s="412"/>
      <c r="E93" s="589"/>
      <c r="F93" s="553"/>
      <c r="Q93" s="414"/>
    </row>
    <row r="94" spans="1:17" ht="12.75">
      <c r="A94" s="595" t="s">
        <v>388</v>
      </c>
      <c r="B94" s="596">
        <f>((M91/M92)*B78)+B73+B74+B75+B76+B77</f>
        <v>9409.808646350106</v>
      </c>
      <c r="C94" s="596">
        <f>C73+C74+C75+C76+C77</f>
        <v>3482</v>
      </c>
      <c r="D94" s="597"/>
      <c r="E94" s="589"/>
      <c r="F94" s="600"/>
      <c r="H94" s="553"/>
      <c r="Q94" s="414"/>
    </row>
    <row r="95" spans="1:17" ht="12.75">
      <c r="A95" s="408" t="s">
        <v>389</v>
      </c>
      <c r="B95" s="553">
        <f>B93+B94</f>
        <v>36257</v>
      </c>
      <c r="C95" s="553">
        <f>C93+C94</f>
        <v>31877</v>
      </c>
      <c r="D95" s="412"/>
      <c r="E95" s="589"/>
      <c r="F95" s="553"/>
      <c r="Q95" s="414"/>
    </row>
    <row r="96" spans="1:17" ht="12.75">
      <c r="A96" s="595" t="s">
        <v>115</v>
      </c>
      <c r="B96" s="596">
        <f>B85</f>
        <v>14903</v>
      </c>
      <c r="C96" s="596">
        <f>C85</f>
        <v>13850</v>
      </c>
      <c r="D96" s="597"/>
      <c r="E96" s="589"/>
      <c r="F96" s="600"/>
      <c r="Q96" s="414"/>
    </row>
    <row r="97" spans="1:17" ht="12.75">
      <c r="A97" s="423" t="s">
        <v>390</v>
      </c>
      <c r="B97" s="601">
        <f>B95+B96</f>
        <v>51160</v>
      </c>
      <c r="C97" s="601">
        <f>C95+C96</f>
        <v>45727</v>
      </c>
      <c r="D97" s="602"/>
      <c r="E97" s="589"/>
      <c r="F97" s="603"/>
      <c r="Q97" s="414"/>
    </row>
    <row r="98" spans="2:17" ht="12.75">
      <c r="B98" s="553"/>
      <c r="G98" s="604"/>
      <c r="Q98" s="414"/>
    </row>
    <row r="99" spans="1:17" ht="12.75">
      <c r="A99" s="423"/>
      <c r="B99" s="553"/>
      <c r="G99" s="604"/>
      <c r="Q99" s="414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r:id="rId4"/>
  <headerFooter alignWithMargins="0">
    <oddFooter>&amp;CSida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jörgen</cp:lastModifiedBy>
  <cp:lastPrinted>2006-10-18T15:28:48Z</cp:lastPrinted>
  <dcterms:created xsi:type="dcterms:W3CDTF">2006-10-13T12:03:53Z</dcterms:created>
  <dcterms:modified xsi:type="dcterms:W3CDTF">2006-10-25T16:49:37Z</dcterms:modified>
  <cp:category/>
  <cp:version/>
  <cp:contentType/>
  <cp:contentStatus/>
</cp:coreProperties>
</file>