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00" windowHeight="4440" activeTab="0"/>
  </bookViews>
  <sheets>
    <sheet name="Resultaträkning" sheetId="1" r:id="rId1"/>
    <sheet name="Balansräkning (tillg)" sheetId="2" r:id="rId2"/>
    <sheet name="Balansräkning (skuld)" sheetId="3" r:id="rId3"/>
    <sheet name="Noter" sheetId="4" r:id="rId4"/>
  </sheets>
  <definedNames>
    <definedName name="_xlnm.Print_Area" localSheetId="3">'Noter'!$A$1:$E$359</definedName>
    <definedName name="_xlnm.Print_Area" localSheetId="0">'Resultaträkning'!$A$1:$E$33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G16" authorId="0">
      <text>
        <r>
          <rPr>
            <b/>
            <sz val="8"/>
            <rFont val="Tahoma"/>
            <family val="0"/>
          </rPr>
          <t>Annan periodisering I SFI därför stämmer ej mot ÅR</t>
        </r>
      </text>
    </comment>
  </commentList>
</comments>
</file>

<file path=xl/sharedStrings.xml><?xml version="1.0" encoding="utf-8"?>
<sst xmlns="http://schemas.openxmlformats.org/spreadsheetml/2006/main" count="316" uniqueCount="270">
  <si>
    <t>Balansräkning</t>
  </si>
  <si>
    <t>Resultaträkning</t>
  </si>
  <si>
    <t>Not</t>
  </si>
  <si>
    <t>Ändamålskostnader</t>
  </si>
  <si>
    <t>Insamlingskostnader</t>
  </si>
  <si>
    <t>Administrationskostnader</t>
  </si>
  <si>
    <t>Verksamhetsresultat</t>
  </si>
  <si>
    <t>Resultat från finansiella investeringar</t>
  </si>
  <si>
    <t>Ränteintäkter och liknande resultatposter</t>
  </si>
  <si>
    <t>Not 1 Redovisnings- och värderingsprinciper</t>
  </si>
  <si>
    <t>Verksamhetsintäkterna fördelar sig enligt följande:</t>
  </si>
  <si>
    <t>Medlemsavgifter</t>
  </si>
  <si>
    <t>Gruppavgifter</t>
  </si>
  <si>
    <t>Not 2 Verksamhetsintäkter</t>
  </si>
  <si>
    <t>Summa influtna avgifter</t>
  </si>
  <si>
    <t>Summa försäljning</t>
  </si>
  <si>
    <t>Amnesty Press</t>
  </si>
  <si>
    <t>Övriga publikationer</t>
  </si>
  <si>
    <t>Summa prenumerationer</t>
  </si>
  <si>
    <t>Insamlingar</t>
  </si>
  <si>
    <t>Humanfonden</t>
  </si>
  <si>
    <t>Summa gåvor och insamlingar</t>
  </si>
  <si>
    <t>SUMMA VERKSAMHETSINTÄKTER</t>
  </si>
  <si>
    <t>SFI-modell</t>
  </si>
  <si>
    <t>TILLGÅNGAR</t>
  </si>
  <si>
    <t>Anläggningstillgångar</t>
  </si>
  <si>
    <t>Materiella anläggningstillgångar</t>
  </si>
  <si>
    <t>Inventarier</t>
  </si>
  <si>
    <t>Summa anläggningstillgångar</t>
  </si>
  <si>
    <t>Omsättningstillgångar</t>
  </si>
  <si>
    <t>Kortfristiga fordringar</t>
  </si>
  <si>
    <t>Kundfordringar</t>
  </si>
  <si>
    <t>Övriga fordringar</t>
  </si>
  <si>
    <t>Förutbetalda kostnader och upplupna intäkter</t>
  </si>
  <si>
    <t>Kortfristiga placeringar</t>
  </si>
  <si>
    <t>Kassa och bank</t>
  </si>
  <si>
    <t>Summa omsättningstillgångar</t>
  </si>
  <si>
    <t>Summa tillgångar</t>
  </si>
  <si>
    <t>EGET KAPITAL OCH SKULDER</t>
  </si>
  <si>
    <t>Eget kapital</t>
  </si>
  <si>
    <t>Balanserat kapital</t>
  </si>
  <si>
    <t>Årets resultat</t>
  </si>
  <si>
    <t>Övriga skulder</t>
  </si>
  <si>
    <t>Kortfristiga skulder</t>
  </si>
  <si>
    <t xml:space="preserve">Leverantörsskulder </t>
  </si>
  <si>
    <t>Upplupna kostnader och förutbetalda intäkter</t>
  </si>
  <si>
    <t>Summa eget kapital och skulder</t>
  </si>
  <si>
    <t>Generalsekreterare</t>
  </si>
  <si>
    <t>Övriga anställda</t>
  </si>
  <si>
    <t>Totala löner och ersättningar</t>
  </si>
  <si>
    <t>Sociala kostnader</t>
  </si>
  <si>
    <t>Löner och andra ersättningar:</t>
  </si>
  <si>
    <t>Summa</t>
  </si>
  <si>
    <t xml:space="preserve">Not 5   Inventarier </t>
  </si>
  <si>
    <t>Ingående anskaffningsvärde</t>
  </si>
  <si>
    <t>Inköp</t>
  </si>
  <si>
    <t>Försäljning och utrangeringar</t>
  </si>
  <si>
    <t>Utgående ackumulerade anskaffningsvärden</t>
  </si>
  <si>
    <t>Ingående avskrivningar</t>
  </si>
  <si>
    <t>Årets avskrivningar</t>
  </si>
  <si>
    <t>Utgående ackumulerade avskrivningar</t>
  </si>
  <si>
    <t>Utgående restvärde enligt plan</t>
  </si>
  <si>
    <t>Not 6   Förutbetalda kostnader och upplupna intäkter</t>
  </si>
  <si>
    <t>Förutbetald hyra</t>
  </si>
  <si>
    <t>Förutbetalda kostnader</t>
  </si>
  <si>
    <t>Hjälpfonden</t>
  </si>
  <si>
    <t>Not 7    Kortfristiga placeringar</t>
  </si>
  <si>
    <t>Statspappersfonden Mega (räntebärande papper)</t>
  </si>
  <si>
    <t>Banco likviditetsfond (räntebärande papper)</t>
  </si>
  <si>
    <t>Not 8   Eget kapital</t>
  </si>
  <si>
    <t>Summa eget kapital</t>
  </si>
  <si>
    <t>Upplösning av Humanfondsreserv</t>
  </si>
  <si>
    <t>Not 9   Upplupna kostnader och förutbetalda intäkter</t>
  </si>
  <si>
    <t>Semesterlöner</t>
  </si>
  <si>
    <t>Upplupna sociala avgifter</t>
  </si>
  <si>
    <t>Övriga poster</t>
  </si>
  <si>
    <t>Förutbetalda medlemsavgifter</t>
  </si>
  <si>
    <t xml:space="preserve">Antal </t>
  </si>
  <si>
    <t>anställda</t>
  </si>
  <si>
    <t>Varav</t>
  </si>
  <si>
    <t>män</t>
  </si>
  <si>
    <t xml:space="preserve">Varav </t>
  </si>
  <si>
    <t>Carl Söderbergh</t>
  </si>
  <si>
    <t>Avsättning till Humanfondsreserv</t>
  </si>
  <si>
    <t>Enligt tidigare</t>
  </si>
  <si>
    <t>Intäktsredovisning</t>
  </si>
  <si>
    <t>Fordringar</t>
  </si>
  <si>
    <t>Fordringar upptas till det belopp som efter individuell prövning beräknas bli betalt.</t>
  </si>
  <si>
    <t xml:space="preserve">Kontorsinventarier </t>
  </si>
  <si>
    <t>4 år</t>
  </si>
  <si>
    <t>Datorer och programvaror</t>
  </si>
  <si>
    <t>5 år</t>
  </si>
  <si>
    <t>Årets resultat efter Humanfondsreserv</t>
  </si>
  <si>
    <t>Aktier och andelar</t>
  </si>
  <si>
    <t>Ett undantag är Human- och Hjälpfonden i vilka Amnesty kan placera 50 tkr vardera.</t>
  </si>
  <si>
    <t>Dessa fondandelar värderas till det lägsta av anskaffningsvärdet och verkligt värde</t>
  </si>
  <si>
    <t xml:space="preserve">(marknadsvärdet). </t>
  </si>
  <si>
    <t>Utländska valutor</t>
  </si>
  <si>
    <t>Bancos Humanfond</t>
  </si>
  <si>
    <t>Bancos Hjälpfond</t>
  </si>
  <si>
    <t>Jan Nyström</t>
  </si>
  <si>
    <t>Auktoriserad revisor</t>
  </si>
  <si>
    <t>Fordringar och skulder i utländsk valuta värderas till balansdagens kurs.</t>
  </si>
  <si>
    <t xml:space="preserve">Amnesty har som policy att sälja aktiegåvor snarast möjligt och därmed inte bedriva </t>
  </si>
  <si>
    <t>Insamlade medel</t>
  </si>
  <si>
    <t>Verksamhetsintäkter</t>
  </si>
  <si>
    <t>Verksamhetskostnader</t>
  </si>
  <si>
    <t>Medlemsavgifter omfattar inbetalningar för medlemskap i Amnesty.</t>
  </si>
  <si>
    <t>Försäljning, reklam, annonser</t>
  </si>
  <si>
    <t>Försäljning</t>
  </si>
  <si>
    <t>Human- och Hjälpfonden</t>
  </si>
  <si>
    <t xml:space="preserve">Amnestys placeringspolicy medger inte att pengar placeras i aktier eller aktiefonder. </t>
  </si>
  <si>
    <t>Tillgångar och skulder</t>
  </si>
  <si>
    <t>Styrelseledamöter</t>
  </si>
  <si>
    <t>Total sjukfrånvaro</t>
  </si>
  <si>
    <t>- anställda &lt; 29 år</t>
  </si>
  <si>
    <t>- anställda 30-49 år</t>
  </si>
  <si>
    <t>- anställda &gt;50 år</t>
  </si>
  <si>
    <t>Styrelseledamöter och ledande befattningshavare</t>
  </si>
  <si>
    <t>balansdagen</t>
  </si>
  <si>
    <t xml:space="preserve">Antal på </t>
  </si>
  <si>
    <t>Generalsekreterare/kanslichef</t>
  </si>
  <si>
    <t>Sjukfrånvaro</t>
  </si>
  <si>
    <t>- långtidssjukfrånvaro</t>
  </si>
  <si>
    <t>- sjukfrånvaro kvinnor</t>
  </si>
  <si>
    <t>- sjukfrånvaro män</t>
  </si>
  <si>
    <t>Finansiella anläggningstillgångar</t>
  </si>
  <si>
    <t>Långfristiga fordringar</t>
  </si>
  <si>
    <t>Gåvor från Amnestygrupper och distrikt</t>
  </si>
  <si>
    <t>Gåvor från företag</t>
  </si>
  <si>
    <t>Testamenten</t>
  </si>
  <si>
    <t>Generalsekreteraren har inget pensionsavtal som avviker från övrig personals.</t>
  </si>
  <si>
    <t>Förskottsbetalt bidrag till Int. Sekretariatet</t>
  </si>
  <si>
    <t>Summa reserver</t>
  </si>
  <si>
    <t>Ej reserverat kapital</t>
  </si>
  <si>
    <t>Summa ej reserverat eget kapital</t>
  </si>
  <si>
    <t>Sune Montán</t>
  </si>
  <si>
    <t>Lisa Moraeus</t>
  </si>
  <si>
    <t>Summa verksamhetsintäkter</t>
  </si>
  <si>
    <t>Summa verksamhetskostnader</t>
  </si>
  <si>
    <t>Av Amnesty bestämda reserver</t>
  </si>
  <si>
    <t>Ingående budgetbaserad reserv (1)</t>
  </si>
  <si>
    <t xml:space="preserve">Utgående budgetbaserad reserv </t>
  </si>
  <si>
    <t>Ingående Humanfondsreserv (2)</t>
  </si>
  <si>
    <t>Utgående Humanfondsreserv</t>
  </si>
  <si>
    <t>Årets förändring</t>
  </si>
  <si>
    <t>Utgående balanserad vinst</t>
  </si>
  <si>
    <t>Årets minskning/ökning</t>
  </si>
  <si>
    <t>Reserven kan tas i anspråk efter beslut från styrelsen.</t>
  </si>
  <si>
    <t xml:space="preserve">Amnestys redovisnings- och värderingsprinciper överensstämmer med  </t>
  </si>
  <si>
    <t>årsredovisningslagen, Bokföringsnämndens allmänna råd för ideella föreningar och</t>
  </si>
  <si>
    <t>FRII:s mall för årsredovisning. I årsredovisningen har även vissa upplysningar</t>
  </si>
  <si>
    <t>lämnats som krävs av SFI. Tillämpade principer är oförändrade i jämförelse</t>
  </si>
  <si>
    <t>med föregående år.</t>
  </si>
  <si>
    <t xml:space="preserve">Intäkter redovisas till det verkliga värdet av vad som erhållits eller kommer </t>
  </si>
  <si>
    <t>att erhållas.</t>
  </si>
  <si>
    <t xml:space="preserve">Intäkter i form av gåvor intäktsförs i den period gåvan överlämnas på ett </t>
  </si>
  <si>
    <t>sakrättsligt bindande sätt.</t>
  </si>
  <si>
    <t>redovisas normalt i den period då gåvan inbetalas. I den mån det på balansdagen</t>
  </si>
  <si>
    <t>dessa efter individuell prövning.</t>
  </si>
  <si>
    <t xml:space="preserve">Gåvor som utgörs av annat än kontanta medel, men med undantag för kläder </t>
  </si>
  <si>
    <t>och liknande, värderas till marknadsvärdet vid gåvotillfället.</t>
  </si>
  <si>
    <t xml:space="preserve">Erhållna gåvor och arv redovisas netto, d v s efter avdrag för eventuell </t>
  </si>
  <si>
    <t>arvsskatt och de direkta kostnader som kan uppkomma vid försäljning av en</t>
  </si>
  <si>
    <t>tillgång.</t>
  </si>
  <si>
    <t xml:space="preserve">Som insamlade medel inkluderas mottagna gåvor från allmänheten, företag, </t>
  </si>
  <si>
    <t xml:space="preserve">organsiationer, privata och ideella fonder och stiftelser samt sponsring. Till </t>
  </si>
  <si>
    <t xml:space="preserve">insamlade medel räknas även testamentsgåvor och donationer, värdet av </t>
  </si>
  <si>
    <t>skänkta tillgångar samt intäkter från insamlade medel med gåvobevis.</t>
  </si>
  <si>
    <t xml:space="preserve">Med försäljning menas avyttring av en vara eller tjänst med en faktisk funktion </t>
  </si>
  <si>
    <t xml:space="preserve">och/eller där konkurrerande kommersiella produkter ellet tjänster finns på </t>
  </si>
  <si>
    <t xml:space="preserve">marknaden. Bruttoredovisning tillämpas. Hit räknas även prenumerationsintäkter. </t>
  </si>
  <si>
    <t>Viss del av försäljningsintäkterna utgör näringsverksamhet enligt BFN.</t>
  </si>
  <si>
    <t xml:space="preserve">Ändamålskostnader är sådana kostnader som kan hänföras till Amnestys </t>
  </si>
  <si>
    <t xml:space="preserve">uppdrag enligt dess stadgar. </t>
  </si>
  <si>
    <t>gemensamma kostnaderna (samkostnaderna).</t>
  </si>
  <si>
    <t xml:space="preserve">Den största enskilda ändamålskostnaden för Amnestys del är bidraget till det </t>
  </si>
  <si>
    <t xml:space="preserve">internationella sekretariatet. Det internationella sekretariatet utför alla </t>
  </si>
  <si>
    <t xml:space="preserve">fallutredningar och skriver de rapporter utifrån vilka sektionerna arbetar. </t>
  </si>
  <si>
    <t xml:space="preserve">Som ändamålskostnad räknas också lönekostnader för de anställda som aktivt </t>
  </si>
  <si>
    <t xml:space="preserve">arbetar med Amnestys mål. Exempel på sådana anställda är kampanjansvarig, </t>
  </si>
  <si>
    <t>lobbyansvarig, pressekreterare och medlemsutbildare.</t>
  </si>
  <si>
    <t xml:space="preserve">Administrationskostnader är sådana kostnader som behövs för att administrera </t>
  </si>
  <si>
    <t>själva organisationen. Ett visst mått av allmän administration är ett led i att</t>
  </si>
  <si>
    <t xml:space="preserve">säkerställa en god kvalitet på organisationens interna kontroll och rapportering, </t>
  </si>
  <si>
    <t>såväl externt som internt.</t>
  </si>
  <si>
    <t xml:space="preserve">Kortfristiga innehav av aktier och andelar värderas till det lägsta av </t>
  </si>
  <si>
    <t>anskaffningsvärdet och verkligt värde (marknadsvärde),</t>
  </si>
  <si>
    <t>Ingående balanserat resultat</t>
  </si>
  <si>
    <t xml:space="preserve">Anläggningstillgångar värderas till anskaffningsvärdet minskat med avskrivningar </t>
  </si>
  <si>
    <t xml:space="preserve">enligt plan. Avskrivning görs systematiskt över den bedömda ekonomiska livslängden. </t>
  </si>
  <si>
    <t>Härvid tillämpas följande avskrivningstider:</t>
  </si>
  <si>
    <t xml:space="preserve">Amnesty erhåller gåvor i form av tjänster och varurabatter till stora årliga värden. </t>
  </si>
  <si>
    <t>Värdet av dessa framgår ej i uppställningen ovan.</t>
  </si>
  <si>
    <t xml:space="preserve">Amnestys arbete möjliggörs av omkring 2 300 ideellt arbetande personer i ett </t>
  </si>
  <si>
    <t xml:space="preserve">stort antal arbetsgrupper spridda över hela landet. Dessutom finns 40 personer </t>
  </si>
  <si>
    <t xml:space="preserve">knutna till sekretariatet. Dessa frivilliga arbetar ideellt med administration, </t>
  </si>
  <si>
    <t xml:space="preserve">insamlingsverksamhet och kampanjer. Den tid de arbetar motsvarar 12 </t>
  </si>
  <si>
    <t>heltidstjänster. Det ekonomiska värdet av det ideella arbetet framgår inte i</t>
  </si>
  <si>
    <t>resultaträkningen.</t>
  </si>
  <si>
    <t xml:space="preserve">placeringsverksamhet. Amnestys placeringspolicy medger inköp av andelar i </t>
  </si>
  <si>
    <t>Humanfonden och Hjälpfonden för maximalt 50 000 kr vardera.</t>
  </si>
  <si>
    <t xml:space="preserve">(1) I samband med årsmötet 2003 avskaffade Amnesty uppdelningen av reserverna  </t>
  </si>
  <si>
    <t>i fria och bundna. Därefter finns bara en reserv vars storlek baseras på årets budget.</t>
  </si>
  <si>
    <t xml:space="preserve">verkliga utfallet för intäkter från spararna i Humanfonden. Avsättningen regleras </t>
  </si>
  <si>
    <t xml:space="preserve">dock så att det totala resultatet ej blir negativt. Avsättningen upplöses efter två </t>
  </si>
  <si>
    <t>år och då är kapitalet fritt att disponera.</t>
  </si>
  <si>
    <t>Övriga upplupna intäkter</t>
  </si>
  <si>
    <t>Värdestegring Human- och Hjälpfonden</t>
  </si>
  <si>
    <t>Not 3 Löner, andra ersättningar och sociala kostnader. Medelantalet anställda m m</t>
  </si>
  <si>
    <t xml:space="preserve">finns avtalade men ej erhållna gåvor från företag och organisationer intäktsförs </t>
  </si>
  <si>
    <t>Not 4    Övriga ränteintäkter och liknande resultatposter</t>
  </si>
  <si>
    <t>Räntor (bankränta och räntefonder)</t>
  </si>
  <si>
    <t>Sid 13</t>
  </si>
  <si>
    <t>Christine Pamp</t>
  </si>
  <si>
    <t>Ordförande</t>
  </si>
  <si>
    <t>Kassör</t>
  </si>
  <si>
    <t>Ida Burlin</t>
  </si>
  <si>
    <t>Amnesty och Amnestyfonden bedriver från och med 2004 gemensam insamling.</t>
  </si>
  <si>
    <t>All insamling sköts av Amnesty och inriktas på Amnestys insamlingskonton. Amnestyfonden</t>
  </si>
  <si>
    <t>bidrar i sin tur med sina givare och med att betala en andel av insamlingskostnaderna.</t>
  </si>
  <si>
    <t xml:space="preserve">Gåvor från i första hand privatpersoner redovisas av naturliga skäl </t>
  </si>
  <si>
    <t xml:space="preserve">normalt enligt kontantprincipen. Även gåvor från företag och organisationer </t>
  </si>
  <si>
    <t>Bidrag</t>
  </si>
  <si>
    <t>Som bidrag räknas likvida medel som en organisation erhåller från en bidrags-</t>
  </si>
  <si>
    <t>uppfyllts.</t>
  </si>
  <si>
    <t xml:space="preserve">förenats med villkor som innebär återbetalningsskyldighet om villkoret inte </t>
  </si>
  <si>
    <t>Till ändamålskostnader räknas kostnader för kampanj- och opinionsbildning,</t>
  </si>
  <si>
    <t>Amnesty Press, stöd till amnestygrupper och flyktingrådgivning.</t>
  </si>
  <si>
    <t xml:space="preserve">Till ändamålskostnader räknas till ändamålskostnaderna fördelade </t>
  </si>
  <si>
    <t>2005</t>
  </si>
  <si>
    <t>En mindre del av gåvorna har insamlats via 90-konton.</t>
  </si>
  <si>
    <t>Summa bidrag</t>
  </si>
  <si>
    <t>Allmänna Arvsfonden</t>
  </si>
  <si>
    <t>Styrelsen är ideellt arbetande.</t>
  </si>
  <si>
    <t>Johan Bäck</t>
  </si>
  <si>
    <t>Shirin Heidari</t>
  </si>
  <si>
    <t>Åsa Vinge</t>
  </si>
  <si>
    <t>Handelsbanken fondinnehav</t>
  </si>
  <si>
    <t>Svenska Staten premieobligation</t>
  </si>
  <si>
    <t>Sid 12</t>
  </si>
  <si>
    <t>2006</t>
  </si>
  <si>
    <t>Amnestyfondens andel</t>
  </si>
  <si>
    <t xml:space="preserve">mot givare, d v s där intäkterna är i form av gåvor, testamenten och donationer. Arbetet </t>
  </si>
  <si>
    <t>omfattar både befintliga givare och arbetet med att söka nya givare.</t>
  </si>
  <si>
    <t>Insamlingskostnaderna inkluderar såväl direkta kostnader som lönekostnader för insamlings-</t>
  </si>
  <si>
    <t>personal som de till insamlingskostnaderna fördelade gemensamma kostnaderna.</t>
  </si>
  <si>
    <t xml:space="preserve">Under året har Amnesty bedrivit medlems- och givarvärvning med egen personal. Detta </t>
  </si>
  <si>
    <t>har lett till ökat antal (korttids)anställda och större lönekostnader. Det arbete som</t>
  </si>
  <si>
    <t>värvarna utfört köptes tidigare in.</t>
  </si>
  <si>
    <t xml:space="preserve">Ökningen av antalet anställda beror i huvudak på att medlems- och givarvärvning numera utförs av </t>
  </si>
  <si>
    <t>egen personal.</t>
  </si>
  <si>
    <t>Övriga</t>
  </si>
  <si>
    <t>Årets res efter H-fondsreservsupplösning/avsättning</t>
  </si>
  <si>
    <t>Stockholm 2007-03-</t>
  </si>
  <si>
    <t>Jörgen Qwist</t>
  </si>
  <si>
    <t>Min revisionsberättelse har avgivits 2007-03-</t>
  </si>
  <si>
    <t>Amnesty har tidigare redovisat avsättningar/upplösningar av Humanfonds</t>
  </si>
  <si>
    <t>reserven över resultaträkningen enligt nedan (se även not 8).</t>
  </si>
  <si>
    <t xml:space="preserve">givare som är ett offentligrättsligt organ. Ett vilkorat bidrag är ett bidrag som </t>
  </si>
  <si>
    <t xml:space="preserve">Med insamlingskostnader menas direkta kostnader för insamlingsarbete som riktar sig </t>
  </si>
  <si>
    <t xml:space="preserve">Detta då medlemmarna är nödvändiga för Amnestys kampanjarbete. </t>
  </si>
  <si>
    <t>Sid 14</t>
  </si>
  <si>
    <t>Sid 15</t>
  </si>
  <si>
    <t>Sid 16</t>
  </si>
  <si>
    <t xml:space="preserve">Med ökad budget från 2005 till 2006 har reservkravet ökat. </t>
  </si>
  <si>
    <t xml:space="preserve">(2) Humanfondsreservsavsättningen utgör skillnaden mellan det budgeterade och det </t>
  </si>
  <si>
    <t>Årets avsättning och upplösning</t>
  </si>
  <si>
    <t>Av medlemsvärvningskostnaderna behandlas 15 % som ändamålskostnad.</t>
  </si>
  <si>
    <t>Sid 17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</si>
</sst>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0.0%"/>
    <numFmt numFmtId="166" formatCode="0.0000"/>
  </numFmts>
  <fonts count="14">
    <font>
      <sz val="10"/>
      <name val="Arial"/>
      <family val="0"/>
    </font>
    <font>
      <b/>
      <sz val="8"/>
      <name val="Tahoma"/>
      <family val="0"/>
    </font>
    <font>
      <sz val="10"/>
      <name val="Times New Roman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4" fontId="3" fillId="0" borderId="0" xfId="18" applyNumberFormat="1" applyFont="1" applyAlignment="1">
      <alignment horizontal="right"/>
      <protection/>
    </xf>
    <xf numFmtId="4" fontId="3" fillId="0" borderId="0" xfId="18" applyNumberFormat="1" applyFont="1" applyAlignment="1">
      <alignment horizontal="right"/>
      <protection/>
    </xf>
    <xf numFmtId="4" fontId="3" fillId="0" borderId="0" xfId="18" applyNumberFormat="1" applyFont="1">
      <alignment/>
      <protection/>
    </xf>
    <xf numFmtId="4" fontId="4" fillId="0" borderId="0" xfId="18" applyNumberFormat="1" applyFont="1">
      <alignment/>
      <protection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19" applyNumberFormat="1" applyFont="1" applyFill="1" applyBorder="1" applyAlignment="1">
      <alignment/>
    </xf>
    <xf numFmtId="9" fontId="3" fillId="0" borderId="0" xfId="19" applyFont="1" applyFill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0" xfId="19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3" fillId="0" borderId="0" xfId="19" applyNumberFormat="1" applyFont="1" applyAlignment="1">
      <alignment/>
    </xf>
    <xf numFmtId="9" fontId="3" fillId="0" borderId="0" xfId="19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19" applyNumberFormat="1" applyFont="1" applyFill="1" applyAlignment="1">
      <alignment/>
    </xf>
    <xf numFmtId="0" fontId="3" fillId="0" borderId="0" xfId="18" applyFont="1" applyFill="1">
      <alignment/>
      <protection/>
    </xf>
    <xf numFmtId="3" fontId="3" fillId="0" borderId="0" xfId="18" applyNumberFormat="1" applyFont="1" applyFill="1">
      <alignment/>
      <protection/>
    </xf>
    <xf numFmtId="3" fontId="3" fillId="0" borderId="0" xfId="18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3" fillId="0" borderId="0" xfId="17" applyFont="1" applyFill="1">
      <alignment/>
      <protection/>
    </xf>
    <xf numFmtId="9" fontId="3" fillId="0" borderId="0" xfId="0" applyNumberFormat="1" applyFont="1" applyBorder="1" applyAlignment="1">
      <alignment/>
    </xf>
    <xf numFmtId="166" fontId="3" fillId="0" borderId="0" xfId="19" applyNumberFormat="1" applyFont="1" applyFill="1" applyBorder="1" applyAlignment="1">
      <alignment/>
    </xf>
    <xf numFmtId="166" fontId="3" fillId="0" borderId="0" xfId="19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3" fillId="0" borderId="0" xfId="18" applyNumberFormat="1" applyFont="1" applyFill="1" applyAlignment="1">
      <alignment horizontal="right"/>
      <protection/>
    </xf>
    <xf numFmtId="4" fontId="3" fillId="0" borderId="0" xfId="18" applyNumberFormat="1" applyFont="1" applyFill="1" applyAlignment="1">
      <alignment horizontal="right"/>
      <protection/>
    </xf>
    <xf numFmtId="4" fontId="3" fillId="0" borderId="0" xfId="18" applyNumberFormat="1" applyFont="1" applyFill="1">
      <alignment/>
      <protection/>
    </xf>
    <xf numFmtId="4" fontId="4" fillId="0" borderId="0" xfId="18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</cellXfs>
  <cellStyles count="10">
    <cellStyle name="Normal" xfId="0"/>
    <cellStyle name="Followed Hyperlink" xfId="15"/>
    <cellStyle name="Hyperlink" xfId="16"/>
    <cellStyle name="Normal_BRRR00" xfId="17"/>
    <cellStyle name="Normal_SPEC00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A9" sqref="A9"/>
    </sheetView>
  </sheetViews>
  <sheetFormatPr defaultColWidth="9.140625" defaultRowHeight="12.75"/>
  <cols>
    <col min="1" max="1" width="41.00390625" style="1" customWidth="1"/>
    <col min="2" max="2" width="7.421875" style="20" customWidth="1"/>
    <col min="3" max="4" width="9.00390625" style="1" customWidth="1"/>
    <col min="5" max="5" width="10.28125" style="1" bestFit="1" customWidth="1"/>
    <col min="6" max="6" width="11.421875" style="1" bestFit="1" customWidth="1"/>
    <col min="7" max="7" width="11.7109375" style="1" hidden="1" customWidth="1"/>
    <col min="8" max="8" width="10.28125" style="1" bestFit="1" customWidth="1"/>
    <col min="9" max="16384" width="8.8515625" style="1" customWidth="1"/>
  </cols>
  <sheetData>
    <row r="1" ht="12.75"/>
    <row r="2" spans="1:7" ht="15">
      <c r="A2" s="11" t="s">
        <v>1</v>
      </c>
      <c r="E2" s="20"/>
      <c r="G2" s="1" t="s">
        <v>84</v>
      </c>
    </row>
    <row r="3" spans="2:7" ht="12.75">
      <c r="B3" s="53" t="s">
        <v>2</v>
      </c>
      <c r="C3" s="21">
        <v>2006</v>
      </c>
      <c r="D3" s="21">
        <v>2005</v>
      </c>
      <c r="E3" s="3"/>
      <c r="G3" s="1" t="s">
        <v>23</v>
      </c>
    </row>
    <row r="4" spans="2:5" ht="12.75">
      <c r="B4" s="53"/>
      <c r="C4" s="21"/>
      <c r="D4" s="21"/>
      <c r="E4" s="3"/>
    </row>
    <row r="5" spans="1:5" ht="12.75">
      <c r="A5" s="4" t="s">
        <v>105</v>
      </c>
      <c r="B5" s="54">
        <v>2</v>
      </c>
      <c r="C5" s="21"/>
      <c r="D5" s="21"/>
      <c r="E5" s="3"/>
    </row>
    <row r="6" spans="1:5" ht="12.75">
      <c r="A6" s="1" t="s">
        <v>11</v>
      </c>
      <c r="B6" s="54"/>
      <c r="C6" s="10">
        <v>14256</v>
      </c>
      <c r="D6" s="10">
        <v>12480</v>
      </c>
      <c r="E6" s="3"/>
    </row>
    <row r="7" spans="1:5" ht="12.75">
      <c r="A7" s="1" t="s">
        <v>104</v>
      </c>
      <c r="B7" s="54"/>
      <c r="C7" s="10">
        <f>33018+13</f>
        <v>33031</v>
      </c>
      <c r="D7" s="10">
        <f>30878-D9+73-2</f>
        <v>30180</v>
      </c>
      <c r="E7" s="5"/>
    </row>
    <row r="8" spans="1:5" ht="12.75">
      <c r="A8" s="1" t="s">
        <v>108</v>
      </c>
      <c r="B8" s="54"/>
      <c r="C8" s="22">
        <f>217+432</f>
        <v>649</v>
      </c>
      <c r="D8" s="22">
        <f>140+398</f>
        <v>538</v>
      </c>
      <c r="E8" s="3"/>
    </row>
    <row r="9" spans="1:5" ht="12.75">
      <c r="A9" s="1" t="s">
        <v>223</v>
      </c>
      <c r="B9" s="54"/>
      <c r="C9" s="23">
        <v>2126</v>
      </c>
      <c r="D9" s="23">
        <v>769</v>
      </c>
      <c r="E9" s="3"/>
    </row>
    <row r="10" spans="1:8" ht="12.75">
      <c r="A10" s="24" t="s">
        <v>138</v>
      </c>
      <c r="B10" s="55"/>
      <c r="C10" s="25">
        <f>SUM(C6:C9)</f>
        <v>50062</v>
      </c>
      <c r="D10" s="25">
        <f>SUM(D6:D9)</f>
        <v>43967</v>
      </c>
      <c r="E10" s="2"/>
      <c r="F10" s="33"/>
      <c r="H10" s="33"/>
    </row>
    <row r="11" spans="2:5" ht="12.75">
      <c r="B11" s="54"/>
      <c r="C11" s="10"/>
      <c r="D11" s="10"/>
      <c r="E11" s="5"/>
    </row>
    <row r="12" spans="1:5" ht="12.75">
      <c r="A12" s="4" t="s">
        <v>106</v>
      </c>
      <c r="B12" s="54">
        <v>3</v>
      </c>
      <c r="C12" s="26"/>
      <c r="D12" s="26"/>
      <c r="E12" s="14"/>
    </row>
    <row r="13" spans="1:8" ht="12.75">
      <c r="A13" s="1" t="s">
        <v>3</v>
      </c>
      <c r="B13" s="54">
        <v>1</v>
      </c>
      <c r="C13" s="2">
        <f>-37709-20</f>
        <v>-37729</v>
      </c>
      <c r="D13" s="2">
        <f>-28883-15</f>
        <v>-28898</v>
      </c>
      <c r="E13" s="27"/>
      <c r="F13" s="28"/>
      <c r="G13" s="2"/>
      <c r="H13" s="2"/>
    </row>
    <row r="14" spans="1:7" ht="12.75">
      <c r="A14" s="1" t="s">
        <v>4</v>
      </c>
      <c r="B14" s="54">
        <v>1</v>
      </c>
      <c r="C14" s="2">
        <f>-7715</f>
        <v>-7715</v>
      </c>
      <c r="D14" s="2">
        <f>-7643-4</f>
        <v>-7647</v>
      </c>
      <c r="E14" s="28"/>
      <c r="F14" s="28"/>
      <c r="G14" s="2"/>
    </row>
    <row r="15" spans="1:7" ht="12.75">
      <c r="A15" s="1" t="s">
        <v>5</v>
      </c>
      <c r="B15" s="54">
        <v>1</v>
      </c>
      <c r="C15" s="29">
        <v>-3411</v>
      </c>
      <c r="D15" s="29">
        <f>-3089</f>
        <v>-3089</v>
      </c>
      <c r="E15" s="30"/>
      <c r="F15" s="28"/>
      <c r="G15" s="29"/>
    </row>
    <row r="16" spans="1:7" ht="12.75">
      <c r="A16" s="24" t="s">
        <v>139</v>
      </c>
      <c r="B16" s="55"/>
      <c r="C16" s="31">
        <f>C13+C14+C15</f>
        <v>-48855</v>
      </c>
      <c r="D16" s="31">
        <f>D13+D14+D15</f>
        <v>-39634</v>
      </c>
      <c r="E16" s="32"/>
      <c r="F16" s="33"/>
      <c r="G16" s="5"/>
    </row>
    <row r="17" spans="2:7" ht="12.75">
      <c r="B17" s="54"/>
      <c r="C17" s="2"/>
      <c r="D17" s="2"/>
      <c r="E17" s="33"/>
      <c r="F17" s="33"/>
      <c r="G17" s="5"/>
    </row>
    <row r="18" spans="1:5" ht="12.75">
      <c r="A18" s="3" t="s">
        <v>6</v>
      </c>
      <c r="B18" s="54"/>
      <c r="C18" s="5">
        <f>C10+C16</f>
        <v>1207</v>
      </c>
      <c r="D18" s="5">
        <f>D10+D16</f>
        <v>4333</v>
      </c>
      <c r="E18" s="33"/>
    </row>
    <row r="19" spans="2:5" ht="12.75">
      <c r="B19" s="54"/>
      <c r="C19" s="2"/>
      <c r="D19" s="2"/>
      <c r="E19" s="2"/>
    </row>
    <row r="20" spans="1:5" ht="12.75">
      <c r="A20" s="4" t="s">
        <v>7</v>
      </c>
      <c r="B20" s="54"/>
      <c r="C20" s="2"/>
      <c r="D20" s="2"/>
      <c r="E20" s="2"/>
    </row>
    <row r="21" spans="1:5" ht="12">
      <c r="A21" s="1" t="s">
        <v>8</v>
      </c>
      <c r="B21" s="54">
        <v>4</v>
      </c>
      <c r="C21" s="2">
        <v>219</v>
      </c>
      <c r="D21" s="2">
        <f>28+25+111</f>
        <v>164</v>
      </c>
      <c r="E21" s="2"/>
    </row>
    <row r="22" spans="2:5" ht="12">
      <c r="B22" s="54"/>
      <c r="C22" s="2"/>
      <c r="D22" s="2"/>
      <c r="E22" s="2"/>
    </row>
    <row r="23" spans="1:6" ht="12">
      <c r="A23" s="3" t="s">
        <v>41</v>
      </c>
      <c r="B23" s="53"/>
      <c r="C23" s="5">
        <f>C18+C21</f>
        <v>1426</v>
      </c>
      <c r="D23" s="5">
        <f>D18+D21</f>
        <v>4497</v>
      </c>
      <c r="E23" s="2"/>
      <c r="F23" s="2"/>
    </row>
    <row r="24" spans="3:6" ht="12">
      <c r="C24" s="2"/>
      <c r="D24" s="2"/>
      <c r="E24" s="2"/>
      <c r="F24" s="2"/>
    </row>
    <row r="25" ht="12">
      <c r="E25" s="2"/>
    </row>
    <row r="26" ht="12">
      <c r="E26" s="2"/>
    </row>
    <row r="27" ht="12">
      <c r="E27" s="2"/>
    </row>
    <row r="28" spans="1:5" ht="12">
      <c r="A28" s="34" t="s">
        <v>257</v>
      </c>
      <c r="B28" s="35"/>
      <c r="C28" s="36"/>
      <c r="D28" s="36"/>
      <c r="E28" s="72"/>
    </row>
    <row r="29" spans="1:5" ht="12">
      <c r="A29" s="37" t="s">
        <v>258</v>
      </c>
      <c r="B29" s="38"/>
      <c r="C29" s="39"/>
      <c r="D29" s="39"/>
      <c r="E29" s="40"/>
    </row>
    <row r="30" spans="1:5" ht="12">
      <c r="A30" s="37" t="s">
        <v>83</v>
      </c>
      <c r="B30" s="38"/>
      <c r="C30" s="41">
        <v>-1426</v>
      </c>
      <c r="D30" s="41">
        <f>(7024-3675)*-1</f>
        <v>-3349</v>
      </c>
      <c r="E30" s="40"/>
    </row>
    <row r="31" spans="1:8" ht="12">
      <c r="A31" s="37" t="s">
        <v>71</v>
      </c>
      <c r="B31" s="38"/>
      <c r="C31" s="41">
        <v>207</v>
      </c>
      <c r="D31" s="41">
        <v>934</v>
      </c>
      <c r="E31" s="40"/>
      <c r="H31" s="2"/>
    </row>
    <row r="32" spans="1:5" ht="12">
      <c r="A32" s="37"/>
      <c r="B32" s="38"/>
      <c r="C32" s="41"/>
      <c r="D32" s="41"/>
      <c r="E32" s="40"/>
    </row>
    <row r="33" spans="1:5" ht="12">
      <c r="A33" s="42" t="s">
        <v>92</v>
      </c>
      <c r="B33" s="43"/>
      <c r="C33" s="44">
        <f>C23+C30+C31</f>
        <v>207</v>
      </c>
      <c r="D33" s="44">
        <f>D23+D30+D31</f>
        <v>2082</v>
      </c>
      <c r="E33" s="45"/>
    </row>
    <row r="36" spans="2:4" ht="12">
      <c r="B36" s="46"/>
      <c r="C36" s="47"/>
      <c r="D36" s="47"/>
    </row>
    <row r="37" spans="2:4" ht="12">
      <c r="B37" s="48"/>
      <c r="C37" s="47"/>
      <c r="D37" s="47"/>
    </row>
    <row r="38" spans="1:4" ht="12">
      <c r="A38" s="39"/>
      <c r="B38" s="48"/>
      <c r="C38" s="47"/>
      <c r="D38" s="47"/>
    </row>
    <row r="39" spans="1:4" ht="12">
      <c r="A39" s="69"/>
      <c r="B39" s="49"/>
      <c r="C39" s="70"/>
      <c r="D39" s="70"/>
    </row>
    <row r="40" spans="1:4" ht="12">
      <c r="A40" s="69"/>
      <c r="B40" s="38"/>
      <c r="C40" s="71"/>
      <c r="D40" s="71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&amp;L&amp;8Amnesty International
svenska sektonen
Orgnr 802004-0401&amp;RSid 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E2" sqref="E2"/>
    </sheetView>
  </sheetViews>
  <sheetFormatPr defaultColWidth="9.140625" defaultRowHeight="12.75"/>
  <cols>
    <col min="1" max="1" width="46.00390625" style="1" customWidth="1"/>
    <col min="2" max="2" width="9.140625" style="54" customWidth="1"/>
    <col min="3" max="16384" width="8.8515625" style="1" customWidth="1"/>
  </cols>
  <sheetData>
    <row r="2" spans="1:5" ht="15.75">
      <c r="A2" s="11" t="s">
        <v>0</v>
      </c>
      <c r="E2" s="20"/>
    </row>
    <row r="4" spans="1:4" ht="17.25">
      <c r="A4" s="50"/>
      <c r="B4" s="53" t="s">
        <v>2</v>
      </c>
      <c r="C4" s="3">
        <v>2006</v>
      </c>
      <c r="D4" s="3">
        <v>2005</v>
      </c>
    </row>
    <row r="5" ht="17.25">
      <c r="A5" s="51" t="s">
        <v>24</v>
      </c>
    </row>
    <row r="8" ht="15.75">
      <c r="A8" s="11" t="s">
        <v>25</v>
      </c>
    </row>
    <row r="10" spans="3:4" ht="12">
      <c r="C10" s="2"/>
      <c r="D10" s="2"/>
    </row>
    <row r="11" spans="1:4" ht="12">
      <c r="A11" s="3" t="s">
        <v>26</v>
      </c>
      <c r="C11" s="2"/>
      <c r="D11" s="2"/>
    </row>
    <row r="12" spans="1:6" ht="12">
      <c r="A12" s="1" t="s">
        <v>27</v>
      </c>
      <c r="B12" s="54">
        <v>5</v>
      </c>
      <c r="C12" s="2">
        <v>1052</v>
      </c>
      <c r="D12" s="2">
        <v>819</v>
      </c>
      <c r="F12" s="2"/>
    </row>
    <row r="13" spans="3:4" ht="12">
      <c r="C13" s="2"/>
      <c r="D13" s="2"/>
    </row>
    <row r="14" spans="1:4" ht="12">
      <c r="A14" s="3" t="s">
        <v>126</v>
      </c>
      <c r="C14" s="2"/>
      <c r="D14" s="2"/>
    </row>
    <row r="15" spans="1:4" ht="12">
      <c r="A15" s="1" t="s">
        <v>127</v>
      </c>
      <c r="C15" s="2">
        <v>92</v>
      </c>
      <c r="D15" s="2">
        <v>120</v>
      </c>
    </row>
    <row r="16" spans="3:4" ht="12">
      <c r="C16" s="2"/>
      <c r="D16" s="2"/>
    </row>
    <row r="17" spans="1:4" ht="12">
      <c r="A17" s="3" t="s">
        <v>28</v>
      </c>
      <c r="C17" s="5">
        <f>C12+C15</f>
        <v>1144</v>
      </c>
      <c r="D17" s="5">
        <f>D12+D15</f>
        <v>939</v>
      </c>
    </row>
    <row r="18" spans="3:4" ht="12">
      <c r="C18" s="2"/>
      <c r="D18" s="2"/>
    </row>
    <row r="19" spans="3:4" ht="12">
      <c r="C19" s="2"/>
      <c r="D19" s="2"/>
    </row>
    <row r="20" spans="1:4" ht="15.75">
      <c r="A20" s="11" t="s">
        <v>29</v>
      </c>
      <c r="C20" s="2"/>
      <c r="D20" s="2"/>
    </row>
    <row r="21" spans="3:4" ht="12">
      <c r="C21" s="2"/>
      <c r="D21" s="2"/>
    </row>
    <row r="22" spans="3:4" ht="12">
      <c r="C22" s="2"/>
      <c r="D22" s="2"/>
    </row>
    <row r="23" spans="1:4" ht="12">
      <c r="A23" s="3" t="s">
        <v>30</v>
      </c>
      <c r="C23" s="2"/>
      <c r="D23" s="2"/>
    </row>
    <row r="24" spans="1:6" ht="12">
      <c r="A24" s="1" t="s">
        <v>31</v>
      </c>
      <c r="C24" s="2">
        <v>188</v>
      </c>
      <c r="D24" s="2">
        <f>87-1</f>
        <v>86</v>
      </c>
      <c r="F24" s="2"/>
    </row>
    <row r="25" spans="1:4" ht="12">
      <c r="A25" s="1" t="s">
        <v>32</v>
      </c>
      <c r="C25" s="2">
        <v>141</v>
      </c>
      <c r="D25" s="2">
        <v>64</v>
      </c>
    </row>
    <row r="26" spans="1:4" ht="12">
      <c r="A26" s="1" t="s">
        <v>33</v>
      </c>
      <c r="B26" s="54">
        <v>6</v>
      </c>
      <c r="C26" s="29">
        <v>9925</v>
      </c>
      <c r="D26" s="29">
        <v>12821</v>
      </c>
    </row>
    <row r="27" spans="3:4" ht="12">
      <c r="C27" s="2">
        <f>SUM(C24:C26)</f>
        <v>10254</v>
      </c>
      <c r="D27" s="2">
        <f>SUM(D24:D26)</f>
        <v>12971</v>
      </c>
    </row>
    <row r="28" spans="3:4" ht="12">
      <c r="C28" s="2"/>
      <c r="D28" s="2"/>
    </row>
    <row r="29" spans="1:4" ht="12">
      <c r="A29" s="3" t="s">
        <v>34</v>
      </c>
      <c r="B29" s="54">
        <v>7</v>
      </c>
      <c r="C29" s="2">
        <v>8102</v>
      </c>
      <c r="D29" s="2">
        <v>5161</v>
      </c>
    </row>
    <row r="30" spans="1:4" ht="12">
      <c r="A30" s="3"/>
      <c r="C30" s="2"/>
      <c r="D30" s="2"/>
    </row>
    <row r="31" spans="1:4" ht="12">
      <c r="A31" s="3" t="s">
        <v>35</v>
      </c>
      <c r="C31" s="2">
        <v>8159</v>
      </c>
      <c r="D31" s="2">
        <v>5375</v>
      </c>
    </row>
    <row r="32" spans="3:4" ht="12">
      <c r="C32" s="2"/>
      <c r="D32" s="2"/>
    </row>
    <row r="33" spans="1:4" ht="12">
      <c r="A33" s="3" t="s">
        <v>36</v>
      </c>
      <c r="C33" s="5">
        <f>C27+C29+C31</f>
        <v>26515</v>
      </c>
      <c r="D33" s="5">
        <f>D24+D25+D26+D29+D31</f>
        <v>23507</v>
      </c>
    </row>
    <row r="34" spans="3:4" ht="12">
      <c r="C34" s="2"/>
      <c r="D34" s="2"/>
    </row>
    <row r="35" spans="1:6" ht="15.75">
      <c r="A35" s="11" t="s">
        <v>37</v>
      </c>
      <c r="C35" s="5">
        <f>C17+C33</f>
        <v>27659</v>
      </c>
      <c r="D35" s="5">
        <f>D17+D33</f>
        <v>24446</v>
      </c>
      <c r="F35" s="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&amp;L&amp;8Amnesty International
svenska sektionen
Orgnr 802004-0401&amp;RSid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D2" sqref="D2"/>
    </sheetView>
  </sheetViews>
  <sheetFormatPr defaultColWidth="9.140625" defaultRowHeight="12.75"/>
  <cols>
    <col min="1" max="1" width="46.57421875" style="1" bestFit="1" customWidth="1"/>
    <col min="2" max="2" width="9.140625" style="54" customWidth="1"/>
    <col min="3" max="16384" width="8.8515625" style="1" customWidth="1"/>
  </cols>
  <sheetData>
    <row r="2" ht="12">
      <c r="D2" s="20"/>
    </row>
    <row r="4" spans="2:4" ht="12">
      <c r="B4" s="53" t="s">
        <v>2</v>
      </c>
      <c r="C4" s="3">
        <v>2006</v>
      </c>
      <c r="D4" s="3">
        <v>2005</v>
      </c>
    </row>
    <row r="5" ht="17.25">
      <c r="A5" s="51" t="s">
        <v>38</v>
      </c>
    </row>
    <row r="7" spans="1:4" ht="15.75">
      <c r="A7" s="11" t="s">
        <v>39</v>
      </c>
      <c r="B7" s="54">
        <v>8</v>
      </c>
      <c r="C7" s="2"/>
      <c r="D7" s="2"/>
    </row>
    <row r="8" spans="1:4" ht="12">
      <c r="A8" s="1" t="s">
        <v>40</v>
      </c>
      <c r="C8" s="2">
        <f>10034+4497</f>
        <v>14531</v>
      </c>
      <c r="D8" s="2">
        <v>10034</v>
      </c>
    </row>
    <row r="9" spans="1:7" ht="12">
      <c r="A9" s="1" t="s">
        <v>41</v>
      </c>
      <c r="C9" s="29">
        <v>1426</v>
      </c>
      <c r="D9" s="29">
        <v>4497</v>
      </c>
      <c r="E9" s="2"/>
      <c r="F9" s="2"/>
      <c r="G9" s="2"/>
    </row>
    <row r="10" spans="3:7" ht="12">
      <c r="C10" s="2">
        <f>SUM(C8:C9)</f>
        <v>15957</v>
      </c>
      <c r="D10" s="2">
        <f>SUM(D8:D9)</f>
        <v>14531</v>
      </c>
      <c r="F10" s="2"/>
      <c r="G10" s="33"/>
    </row>
    <row r="11" spans="3:4" ht="12">
      <c r="C11" s="2"/>
      <c r="D11" s="2"/>
    </row>
    <row r="12" spans="3:4" ht="12">
      <c r="C12" s="2"/>
      <c r="D12" s="2"/>
    </row>
    <row r="13" spans="3:4" ht="12">
      <c r="C13" s="2"/>
      <c r="D13" s="2"/>
    </row>
    <row r="14" spans="1:4" ht="15.75">
      <c r="A14" s="11" t="s">
        <v>43</v>
      </c>
      <c r="C14" s="2"/>
      <c r="D14" s="2"/>
    </row>
    <row r="15" spans="3:4" ht="12">
      <c r="C15" s="2"/>
      <c r="D15" s="2"/>
    </row>
    <row r="16" spans="1:6" ht="12">
      <c r="A16" s="1" t="s">
        <v>44</v>
      </c>
      <c r="C16" s="2">
        <v>1596</v>
      </c>
      <c r="D16" s="2">
        <v>2025</v>
      </c>
      <c r="F16" s="2"/>
    </row>
    <row r="17" spans="1:9" ht="12">
      <c r="A17" s="1" t="s">
        <v>42</v>
      </c>
      <c r="C17" s="2">
        <v>6569</v>
      </c>
      <c r="D17" s="2">
        <v>3877</v>
      </c>
      <c r="F17" s="2"/>
      <c r="I17" s="2"/>
    </row>
    <row r="18" spans="1:8" ht="12">
      <c r="A18" s="1" t="s">
        <v>45</v>
      </c>
      <c r="B18" s="54">
        <v>9</v>
      </c>
      <c r="C18" s="29">
        <f>3536+1</f>
        <v>3537</v>
      </c>
      <c r="D18" s="29">
        <v>4013</v>
      </c>
      <c r="F18" s="2"/>
      <c r="H18" s="2"/>
    </row>
    <row r="19" spans="3:4" ht="12">
      <c r="C19" s="2">
        <f>SUM(C16:C18)</f>
        <v>11702</v>
      </c>
      <c r="D19" s="2">
        <f>SUM(D16:D18)</f>
        <v>9915</v>
      </c>
    </row>
    <row r="20" spans="3:4" ht="12">
      <c r="C20" s="2"/>
      <c r="D20" s="2"/>
    </row>
    <row r="21" spans="3:4" ht="12">
      <c r="C21" s="2"/>
      <c r="D21" s="2"/>
    </row>
    <row r="22" spans="3:4" ht="12">
      <c r="C22" s="2"/>
      <c r="D22" s="2"/>
    </row>
    <row r="23" spans="1:4" ht="12">
      <c r="A23" s="3" t="s">
        <v>46</v>
      </c>
      <c r="C23" s="5">
        <f>C8+C9+C16+C17+C18</f>
        <v>27659</v>
      </c>
      <c r="D23" s="5">
        <f>D8+D9+D16+D17+D18</f>
        <v>24446</v>
      </c>
    </row>
    <row r="25" spans="1:4" ht="12">
      <c r="A25" s="39"/>
      <c r="B25" s="73"/>
      <c r="C25" s="39"/>
      <c r="D25" s="39"/>
    </row>
    <row r="26" spans="1:4" ht="12">
      <c r="A26" s="47"/>
      <c r="B26" s="74"/>
      <c r="C26" s="52"/>
      <c r="D26" s="52"/>
    </row>
    <row r="27" spans="1:4" ht="12">
      <c r="A27" s="39"/>
      <c r="B27" s="73"/>
      <c r="C27" s="41"/>
      <c r="D27" s="4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&amp;L&amp;8Amnesty International
svenska sektionen
Orgnr 802004-0401&amp;RSid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8"/>
  <sheetViews>
    <sheetView workbookViewId="0" topLeftCell="A350">
      <selection activeCell="A307" sqref="A307:E358"/>
    </sheetView>
  </sheetViews>
  <sheetFormatPr defaultColWidth="9.140625" defaultRowHeight="12.75"/>
  <cols>
    <col min="1" max="1" width="52.7109375" style="14" customWidth="1"/>
    <col min="2" max="2" width="13.57421875" style="12" bestFit="1" customWidth="1"/>
    <col min="3" max="3" width="9.7109375" style="12" customWidth="1"/>
    <col min="4" max="4" width="13.8515625" style="14" customWidth="1"/>
    <col min="5" max="5" width="8.140625" style="14" customWidth="1"/>
    <col min="6" max="6" width="11.28125" style="14" customWidth="1"/>
    <col min="7" max="7" width="11.28125" style="1" bestFit="1" customWidth="1"/>
    <col min="8" max="16384" width="9.140625" style="1" customWidth="1"/>
  </cols>
  <sheetData>
    <row r="1" ht="12">
      <c r="D1" s="57" t="s">
        <v>240</v>
      </c>
    </row>
    <row r="2" ht="12">
      <c r="A2" s="17" t="s">
        <v>9</v>
      </c>
    </row>
    <row r="3" spans="7:8" ht="12">
      <c r="G3" s="14"/>
      <c r="H3" s="14"/>
    </row>
    <row r="4" ht="12">
      <c r="A4" s="14" t="s">
        <v>149</v>
      </c>
    </row>
    <row r="5" ht="12">
      <c r="A5" s="14" t="s">
        <v>150</v>
      </c>
    </row>
    <row r="6" ht="12">
      <c r="A6" s="14" t="s">
        <v>151</v>
      </c>
    </row>
    <row r="7" ht="12">
      <c r="A7" s="14" t="s">
        <v>152</v>
      </c>
    </row>
    <row r="8" ht="12">
      <c r="A8" s="14" t="s">
        <v>153</v>
      </c>
    </row>
    <row r="10" ht="12">
      <c r="A10" s="13" t="s">
        <v>85</v>
      </c>
    </row>
    <row r="12" ht="12">
      <c r="A12" s="14" t="s">
        <v>154</v>
      </c>
    </row>
    <row r="13" ht="12">
      <c r="A13" s="14" t="s">
        <v>155</v>
      </c>
    </row>
    <row r="15" ht="12">
      <c r="A15" s="14" t="s">
        <v>156</v>
      </c>
    </row>
    <row r="16" ht="12">
      <c r="A16" s="14" t="s">
        <v>157</v>
      </c>
    </row>
    <row r="18" ht="12">
      <c r="A18" s="14" t="s">
        <v>221</v>
      </c>
    </row>
    <row r="19" ht="12">
      <c r="A19" s="14" t="s">
        <v>222</v>
      </c>
    </row>
    <row r="20" ht="12">
      <c r="A20" s="14" t="s">
        <v>158</v>
      </c>
    </row>
    <row r="21" ht="12">
      <c r="A21" s="14" t="s">
        <v>210</v>
      </c>
    </row>
    <row r="22" ht="12">
      <c r="A22" s="14" t="s">
        <v>159</v>
      </c>
    </row>
    <row r="24" ht="12">
      <c r="A24" s="14" t="s">
        <v>160</v>
      </c>
    </row>
    <row r="25" ht="12">
      <c r="A25" s="14" t="s">
        <v>161</v>
      </c>
    </row>
    <row r="27" ht="12">
      <c r="A27" s="14" t="s">
        <v>162</v>
      </c>
    </row>
    <row r="28" ht="12">
      <c r="A28" s="14" t="s">
        <v>163</v>
      </c>
    </row>
    <row r="29" ht="12">
      <c r="A29" s="14" t="s">
        <v>164</v>
      </c>
    </row>
    <row r="31" ht="12">
      <c r="A31" s="17" t="s">
        <v>105</v>
      </c>
    </row>
    <row r="33" ht="12">
      <c r="A33" s="13" t="s">
        <v>11</v>
      </c>
    </row>
    <row r="34" ht="12">
      <c r="A34" s="14" t="s">
        <v>107</v>
      </c>
    </row>
    <row r="36" ht="12">
      <c r="A36" s="13" t="s">
        <v>104</v>
      </c>
    </row>
    <row r="37" ht="12">
      <c r="A37" s="14" t="s">
        <v>165</v>
      </c>
    </row>
    <row r="38" ht="12.75" customHeight="1">
      <c r="A38" s="14" t="s">
        <v>166</v>
      </c>
    </row>
    <row r="39" ht="12.75" customHeight="1">
      <c r="A39" s="14" t="s">
        <v>167</v>
      </c>
    </row>
    <row r="40" ht="12.75" customHeight="1">
      <c r="A40" s="14" t="s">
        <v>168</v>
      </c>
    </row>
    <row r="41" ht="12.75" customHeight="1"/>
    <row r="42" ht="12.75" customHeight="1">
      <c r="A42" s="13" t="s">
        <v>223</v>
      </c>
    </row>
    <row r="43" ht="12.75" customHeight="1">
      <c r="A43" s="14" t="s">
        <v>224</v>
      </c>
    </row>
    <row r="44" ht="12.75" customHeight="1">
      <c r="A44" s="14" t="s">
        <v>259</v>
      </c>
    </row>
    <row r="45" ht="12.75" customHeight="1">
      <c r="A45" s="14" t="s">
        <v>226</v>
      </c>
    </row>
    <row r="46" ht="12.75" customHeight="1">
      <c r="A46" s="14" t="s">
        <v>225</v>
      </c>
    </row>
    <row r="47" ht="12.75" customHeight="1"/>
    <row r="48" ht="12">
      <c r="A48" s="13" t="s">
        <v>109</v>
      </c>
    </row>
    <row r="49" ht="12">
      <c r="A49" s="14" t="s">
        <v>169</v>
      </c>
    </row>
    <row r="50" ht="12">
      <c r="A50" s="14" t="s">
        <v>170</v>
      </c>
    </row>
    <row r="51" ht="12">
      <c r="A51" s="14" t="s">
        <v>171</v>
      </c>
    </row>
    <row r="52" ht="12">
      <c r="A52" s="14" t="s">
        <v>172</v>
      </c>
    </row>
    <row r="54" ht="12">
      <c r="A54" s="17" t="s">
        <v>106</v>
      </c>
    </row>
    <row r="56" ht="12">
      <c r="A56" s="13" t="s">
        <v>3</v>
      </c>
    </row>
    <row r="57" ht="12">
      <c r="A57" s="14" t="s">
        <v>173</v>
      </c>
    </row>
    <row r="58" ht="12">
      <c r="A58" s="14" t="s">
        <v>174</v>
      </c>
    </row>
    <row r="60" ht="12">
      <c r="A60" s="14" t="s">
        <v>176</v>
      </c>
    </row>
    <row r="61" ht="12">
      <c r="A61" s="14" t="s">
        <v>177</v>
      </c>
    </row>
    <row r="62" ht="12">
      <c r="A62" s="14" t="s">
        <v>178</v>
      </c>
    </row>
    <row r="64" ht="12">
      <c r="A64" s="14" t="s">
        <v>227</v>
      </c>
    </row>
    <row r="65" ht="12">
      <c r="A65" s="14" t="s">
        <v>228</v>
      </c>
    </row>
    <row r="69" spans="1:4" ht="12">
      <c r="A69" s="14" t="s">
        <v>179</v>
      </c>
      <c r="D69" s="57" t="s">
        <v>213</v>
      </c>
    </row>
    <row r="70" ht="12">
      <c r="A70" s="14" t="s">
        <v>180</v>
      </c>
    </row>
    <row r="71" ht="12">
      <c r="A71" s="14" t="s">
        <v>181</v>
      </c>
    </row>
    <row r="73" ht="12">
      <c r="A73" s="14" t="s">
        <v>229</v>
      </c>
    </row>
    <row r="74" ht="12">
      <c r="A74" s="14" t="s">
        <v>175</v>
      </c>
    </row>
    <row r="76" spans="1:5" ht="12.75">
      <c r="A76" s="14" t="s">
        <v>268</v>
      </c>
      <c r="E76" s="75"/>
    </row>
    <row r="77" ht="12">
      <c r="A77" s="14" t="s">
        <v>261</v>
      </c>
    </row>
    <row r="79" ht="12">
      <c r="A79" s="13" t="s">
        <v>4</v>
      </c>
    </row>
    <row r="80" spans="1:5" ht="12" customHeight="1">
      <c r="A80" s="14" t="s">
        <v>260</v>
      </c>
      <c r="E80" s="75"/>
    </row>
    <row r="81" spans="1:5" ht="12" customHeight="1">
      <c r="A81" s="14" t="s">
        <v>243</v>
      </c>
      <c r="E81" s="75"/>
    </row>
    <row r="82" spans="1:5" ht="12" customHeight="1">
      <c r="A82" s="14" t="s">
        <v>244</v>
      </c>
      <c r="E82" s="75"/>
    </row>
    <row r="83" ht="12" customHeight="1">
      <c r="E83" s="75"/>
    </row>
    <row r="84" spans="1:5" ht="12" customHeight="1">
      <c r="A84" s="14" t="s">
        <v>245</v>
      </c>
      <c r="E84" s="75"/>
    </row>
    <row r="85" spans="1:5" ht="12.75">
      <c r="A85" s="14" t="s">
        <v>246</v>
      </c>
      <c r="E85" s="75"/>
    </row>
    <row r="86" ht="12.75">
      <c r="E86" s="75"/>
    </row>
    <row r="87" ht="12">
      <c r="A87" s="13" t="s">
        <v>5</v>
      </c>
    </row>
    <row r="88" ht="12">
      <c r="A88" s="14" t="s">
        <v>182</v>
      </c>
    </row>
    <row r="89" ht="12">
      <c r="A89" s="14" t="s">
        <v>183</v>
      </c>
    </row>
    <row r="90" ht="12">
      <c r="A90" s="14" t="s">
        <v>184</v>
      </c>
    </row>
    <row r="91" ht="12">
      <c r="A91" s="14" t="s">
        <v>185</v>
      </c>
    </row>
    <row r="93" ht="12">
      <c r="A93" s="17" t="s">
        <v>112</v>
      </c>
    </row>
    <row r="95" ht="12">
      <c r="A95" s="13" t="s">
        <v>93</v>
      </c>
    </row>
    <row r="96" ht="12">
      <c r="A96" s="13"/>
    </row>
    <row r="97" ht="12">
      <c r="A97" s="14" t="s">
        <v>186</v>
      </c>
    </row>
    <row r="98" ht="12">
      <c r="A98" s="14" t="s">
        <v>187</v>
      </c>
    </row>
    <row r="99" ht="12">
      <c r="A99" s="13"/>
    </row>
    <row r="100" ht="12">
      <c r="A100" s="14" t="s">
        <v>111</v>
      </c>
    </row>
    <row r="101" ht="12">
      <c r="A101" s="14" t="s">
        <v>94</v>
      </c>
    </row>
    <row r="102" ht="12">
      <c r="A102" s="14" t="s">
        <v>95</v>
      </c>
    </row>
    <row r="103" ht="12">
      <c r="A103" s="14" t="s">
        <v>96</v>
      </c>
    </row>
    <row r="105" ht="12">
      <c r="A105" s="13" t="s">
        <v>86</v>
      </c>
    </row>
    <row r="106" ht="12">
      <c r="A106" s="14" t="s">
        <v>87</v>
      </c>
    </row>
    <row r="108" ht="12">
      <c r="A108" s="13" t="s">
        <v>97</v>
      </c>
    </row>
    <row r="109" ht="12">
      <c r="A109" s="14" t="s">
        <v>102</v>
      </c>
    </row>
    <row r="111" ht="12">
      <c r="A111" s="13" t="s">
        <v>25</v>
      </c>
    </row>
    <row r="112" ht="12">
      <c r="A112" s="14" t="s">
        <v>189</v>
      </c>
    </row>
    <row r="113" ht="12">
      <c r="A113" s="14" t="s">
        <v>190</v>
      </c>
    </row>
    <row r="114" ht="12">
      <c r="A114" s="14" t="s">
        <v>191</v>
      </c>
    </row>
    <row r="116" spans="1:2" ht="12">
      <c r="A116" s="14" t="s">
        <v>88</v>
      </c>
      <c r="B116" s="12" t="s">
        <v>91</v>
      </c>
    </row>
    <row r="117" spans="1:2" ht="12">
      <c r="A117" s="14" t="s">
        <v>90</v>
      </c>
      <c r="B117" s="12" t="s">
        <v>89</v>
      </c>
    </row>
    <row r="120" spans="1:4" ht="12">
      <c r="A120" s="17"/>
      <c r="B120" s="18"/>
      <c r="D120" s="57" t="s">
        <v>262</v>
      </c>
    </row>
    <row r="121" spans="1:2" ht="12">
      <c r="A121" s="17" t="s">
        <v>13</v>
      </c>
      <c r="B121" s="18"/>
    </row>
    <row r="123" ht="12">
      <c r="A123" s="14" t="s">
        <v>10</v>
      </c>
    </row>
    <row r="125" spans="2:3" ht="12">
      <c r="B125" s="15" t="s">
        <v>241</v>
      </c>
      <c r="C125" s="15" t="s">
        <v>230</v>
      </c>
    </row>
    <row r="126" spans="1:3" ht="12">
      <c r="A126" s="14" t="s">
        <v>11</v>
      </c>
      <c r="B126" s="12">
        <f>14256-289</f>
        <v>13967</v>
      </c>
      <c r="C126" s="12">
        <f>12480-212</f>
        <v>12268</v>
      </c>
    </row>
    <row r="127" spans="1:3" ht="12">
      <c r="A127" s="14" t="s">
        <v>12</v>
      </c>
      <c r="B127" s="12">
        <v>289</v>
      </c>
      <c r="C127" s="12">
        <v>212</v>
      </c>
    </row>
    <row r="128" spans="1:3" ht="12">
      <c r="A128" s="17" t="s">
        <v>14</v>
      </c>
      <c r="B128" s="18">
        <f>SUM(B126:B127)</f>
        <v>14256</v>
      </c>
      <c r="C128" s="18">
        <f>SUM(C126:C127)</f>
        <v>12480</v>
      </c>
    </row>
    <row r="129" spans="1:3" ht="12">
      <c r="A129" s="14" t="s">
        <v>109</v>
      </c>
      <c r="B129" s="12">
        <v>217</v>
      </c>
      <c r="C129" s="12">
        <v>140</v>
      </c>
    </row>
    <row r="130" spans="1:3" ht="12">
      <c r="A130" s="17" t="s">
        <v>15</v>
      </c>
      <c r="B130" s="18">
        <f>B129</f>
        <v>217</v>
      </c>
      <c r="C130" s="18">
        <f>C129</f>
        <v>140</v>
      </c>
    </row>
    <row r="131" spans="1:3" ht="12">
      <c r="A131" s="14" t="s">
        <v>16</v>
      </c>
      <c r="B131" s="12">
        <v>59</v>
      </c>
      <c r="C131" s="12">
        <v>67</v>
      </c>
    </row>
    <row r="132" spans="1:3" ht="12">
      <c r="A132" s="14" t="s">
        <v>17</v>
      </c>
      <c r="B132" s="12">
        <v>373</v>
      </c>
      <c r="C132" s="12">
        <v>331</v>
      </c>
    </row>
    <row r="133" spans="1:3" ht="12">
      <c r="A133" s="17" t="s">
        <v>18</v>
      </c>
      <c r="B133" s="18">
        <f>B131+B132</f>
        <v>432</v>
      </c>
      <c r="C133" s="18">
        <f>C131+C132</f>
        <v>398</v>
      </c>
    </row>
    <row r="134" spans="1:3" ht="12">
      <c r="A134" s="14" t="s">
        <v>233</v>
      </c>
      <c r="B134" s="12">
        <v>2126</v>
      </c>
      <c r="C134" s="12">
        <v>769</v>
      </c>
    </row>
    <row r="135" spans="1:3" ht="12">
      <c r="A135" s="17" t="s">
        <v>232</v>
      </c>
      <c r="B135" s="18">
        <f>B134</f>
        <v>2126</v>
      </c>
      <c r="C135" s="18">
        <f>C134</f>
        <v>769</v>
      </c>
    </row>
    <row r="136" spans="1:8" ht="12">
      <c r="A136" s="14" t="s">
        <v>128</v>
      </c>
      <c r="B136" s="12">
        <v>2888</v>
      </c>
      <c r="C136" s="12">
        <v>3121</v>
      </c>
      <c r="D136" s="12"/>
      <c r="G136" s="14"/>
      <c r="H136" s="14"/>
    </row>
    <row r="137" spans="1:8" ht="12">
      <c r="A137" s="14" t="s">
        <v>129</v>
      </c>
      <c r="B137" s="12">
        <v>448</v>
      </c>
      <c r="C137" s="12">
        <v>339</v>
      </c>
      <c r="D137" s="12"/>
      <c r="G137" s="14"/>
      <c r="H137" s="14"/>
    </row>
    <row r="138" spans="1:5" ht="12">
      <c r="A138" s="14" t="s">
        <v>130</v>
      </c>
      <c r="B138" s="12">
        <v>1664</v>
      </c>
      <c r="C138" s="12">
        <v>4177</v>
      </c>
      <c r="D138" s="12"/>
      <c r="E138" s="12"/>
    </row>
    <row r="139" spans="1:3" ht="12">
      <c r="A139" s="14" t="s">
        <v>19</v>
      </c>
      <c r="B139" s="12">
        <f>360+239+388+3430+16951+1023+1244+11+13</f>
        <v>23659</v>
      </c>
      <c r="C139" s="12">
        <f>257+208+3668+12577+1065+667+73-2</f>
        <v>18513</v>
      </c>
    </row>
    <row r="140" spans="1:3" ht="12">
      <c r="A140" s="14" t="s">
        <v>110</v>
      </c>
      <c r="B140" s="12">
        <f>7732+366</f>
        <v>8098</v>
      </c>
      <c r="C140" s="12">
        <f>7024+338</f>
        <v>7362</v>
      </c>
    </row>
    <row r="141" spans="1:3" ht="12">
      <c r="A141" s="19" t="s">
        <v>242</v>
      </c>
      <c r="B141" s="58">
        <v>-3726</v>
      </c>
      <c r="C141" s="58">
        <f>-3332</f>
        <v>-3332</v>
      </c>
    </row>
    <row r="142" spans="1:3" ht="12">
      <c r="A142" s="17" t="s">
        <v>21</v>
      </c>
      <c r="B142" s="18">
        <f>SUM(B136:B141)</f>
        <v>33031</v>
      </c>
      <c r="C142" s="18">
        <f>SUM(C136:C141)</f>
        <v>30180</v>
      </c>
    </row>
    <row r="143" spans="1:4" ht="12">
      <c r="A143" s="17" t="s">
        <v>22</v>
      </c>
      <c r="B143" s="18">
        <f>B128+B135+B130+B133+B142</f>
        <v>50062</v>
      </c>
      <c r="C143" s="18">
        <f>C128+C135+C130+C133+C142</f>
        <v>43967</v>
      </c>
      <c r="D143" s="12"/>
    </row>
    <row r="145" ht="12">
      <c r="A145" s="14" t="s">
        <v>231</v>
      </c>
    </row>
    <row r="146" ht="12">
      <c r="A146" s="14" t="s">
        <v>192</v>
      </c>
    </row>
    <row r="147" ht="12">
      <c r="A147" s="14" t="s">
        <v>193</v>
      </c>
    </row>
    <row r="149" ht="12">
      <c r="A149" s="14" t="s">
        <v>218</v>
      </c>
    </row>
    <row r="150" ht="12">
      <c r="A150" s="14" t="s">
        <v>219</v>
      </c>
    </row>
    <row r="151" ht="12">
      <c r="A151" s="14" t="s">
        <v>220</v>
      </c>
    </row>
    <row r="153" ht="12">
      <c r="A153" s="17" t="s">
        <v>209</v>
      </c>
    </row>
    <row r="154" ht="12">
      <c r="A154" s="19"/>
    </row>
    <row r="155" spans="2:3" ht="12">
      <c r="B155" s="15" t="s">
        <v>241</v>
      </c>
      <c r="C155" s="15" t="s">
        <v>230</v>
      </c>
    </row>
    <row r="156" ht="12">
      <c r="A156" s="14" t="s">
        <v>51</v>
      </c>
    </row>
    <row r="157" spans="1:3" ht="12">
      <c r="A157" s="14" t="s">
        <v>47</v>
      </c>
      <c r="B157" s="12">
        <v>480</v>
      </c>
      <c r="C157" s="12">
        <v>468</v>
      </c>
    </row>
    <row r="158" spans="1:3" ht="12">
      <c r="A158" s="14" t="s">
        <v>48</v>
      </c>
      <c r="B158" s="12">
        <f>12564+5-979-72+172-9+157+33-B157</f>
        <v>11391</v>
      </c>
      <c r="C158" s="12">
        <f>9681+28+24-986-23+146-17+167+25-C157</f>
        <v>8577</v>
      </c>
    </row>
    <row r="159" spans="1:3" ht="12">
      <c r="A159" s="17" t="s">
        <v>49</v>
      </c>
      <c r="B159" s="18">
        <f>B157+B158</f>
        <v>11871</v>
      </c>
      <c r="C159" s="18">
        <f>C157+C158</f>
        <v>9045</v>
      </c>
    </row>
    <row r="161" spans="1:3" ht="12">
      <c r="A161" s="14" t="s">
        <v>50</v>
      </c>
      <c r="B161" s="12">
        <f>4077-316+53</f>
        <v>3814</v>
      </c>
      <c r="C161" s="12">
        <f>3172-320+20</f>
        <v>2872</v>
      </c>
    </row>
    <row r="163" ht="12">
      <c r="A163" s="14" t="s">
        <v>234</v>
      </c>
    </row>
    <row r="164" ht="12">
      <c r="A164" s="14" t="s">
        <v>131</v>
      </c>
    </row>
    <row r="166" ht="12">
      <c r="A166" s="14" t="s">
        <v>247</v>
      </c>
    </row>
    <row r="167" ht="12">
      <c r="A167" s="14" t="s">
        <v>248</v>
      </c>
    </row>
    <row r="168" ht="12">
      <c r="A168" s="14" t="s">
        <v>249</v>
      </c>
    </row>
    <row r="170" ht="12">
      <c r="A170" s="14" t="s">
        <v>194</v>
      </c>
    </row>
    <row r="171" ht="12">
      <c r="A171" s="14" t="s">
        <v>195</v>
      </c>
    </row>
    <row r="172" ht="12">
      <c r="A172" s="14" t="s">
        <v>196</v>
      </c>
    </row>
    <row r="173" ht="12">
      <c r="A173" s="14" t="s">
        <v>197</v>
      </c>
    </row>
    <row r="174" ht="12">
      <c r="A174" s="14" t="s">
        <v>198</v>
      </c>
    </row>
    <row r="175" ht="12">
      <c r="A175" s="14" t="s">
        <v>199</v>
      </c>
    </row>
    <row r="178" spans="2:5" ht="12">
      <c r="B178" s="80" t="s">
        <v>241</v>
      </c>
      <c r="C178" s="80"/>
      <c r="D178" s="80" t="s">
        <v>230</v>
      </c>
      <c r="E178" s="80"/>
    </row>
    <row r="179" spans="2:5" ht="12">
      <c r="B179" s="59" t="s">
        <v>77</v>
      </c>
      <c r="C179" s="59" t="s">
        <v>79</v>
      </c>
      <c r="D179" s="60" t="s">
        <v>77</v>
      </c>
      <c r="E179" s="60" t="s">
        <v>79</v>
      </c>
    </row>
    <row r="180" spans="2:5" ht="12">
      <c r="B180" s="59" t="s">
        <v>78</v>
      </c>
      <c r="C180" s="59" t="s">
        <v>80</v>
      </c>
      <c r="D180" s="60" t="s">
        <v>78</v>
      </c>
      <c r="E180" s="60" t="s">
        <v>80</v>
      </c>
    </row>
    <row r="181" spans="2:5" ht="12">
      <c r="B181" s="61"/>
      <c r="C181" s="61"/>
      <c r="D181" s="62"/>
      <c r="E181" s="62"/>
    </row>
    <row r="182" spans="2:5" ht="12">
      <c r="B182" s="62">
        <v>33</v>
      </c>
      <c r="C182" s="61">
        <v>14</v>
      </c>
      <c r="D182" s="62">
        <v>28</v>
      </c>
      <c r="E182" s="62">
        <v>12</v>
      </c>
    </row>
    <row r="184" ht="12">
      <c r="A184" s="14" t="s">
        <v>250</v>
      </c>
    </row>
    <row r="185" ht="12">
      <c r="A185" s="14" t="s">
        <v>251</v>
      </c>
    </row>
    <row r="187" spans="1:5" ht="12">
      <c r="A187" s="13" t="s">
        <v>118</v>
      </c>
      <c r="E187" s="14" t="s">
        <v>263</v>
      </c>
    </row>
    <row r="189" spans="2:5" ht="12">
      <c r="B189" s="80" t="s">
        <v>241</v>
      </c>
      <c r="C189" s="80"/>
      <c r="D189" s="80" t="s">
        <v>230</v>
      </c>
      <c r="E189" s="80"/>
    </row>
    <row r="190" spans="2:5" ht="12">
      <c r="B190" s="61" t="s">
        <v>120</v>
      </c>
      <c r="C190" s="61" t="s">
        <v>81</v>
      </c>
      <c r="D190" s="62" t="s">
        <v>120</v>
      </c>
      <c r="E190" s="62" t="s">
        <v>81</v>
      </c>
    </row>
    <row r="191" spans="2:5" ht="12">
      <c r="B191" s="61" t="s">
        <v>119</v>
      </c>
      <c r="C191" s="61" t="s">
        <v>80</v>
      </c>
      <c r="D191" s="62" t="s">
        <v>119</v>
      </c>
      <c r="E191" s="62" t="s">
        <v>80</v>
      </c>
    </row>
    <row r="192" spans="1:5" ht="12">
      <c r="A192" s="14" t="s">
        <v>113</v>
      </c>
      <c r="B192" s="61">
        <v>8</v>
      </c>
      <c r="C192" s="61">
        <v>3</v>
      </c>
      <c r="D192" s="61">
        <v>8</v>
      </c>
      <c r="E192" s="61">
        <v>3</v>
      </c>
    </row>
    <row r="193" spans="1:5" ht="12">
      <c r="A193" s="14" t="s">
        <v>121</v>
      </c>
      <c r="B193" s="61">
        <v>2</v>
      </c>
      <c r="C193" s="61">
        <v>2</v>
      </c>
      <c r="D193" s="61">
        <v>2</v>
      </c>
      <c r="E193" s="61">
        <v>2</v>
      </c>
    </row>
    <row r="194" spans="2:5" ht="12">
      <c r="B194" s="61"/>
      <c r="C194" s="61"/>
      <c r="E194" s="61"/>
    </row>
    <row r="195" spans="1:4" ht="12">
      <c r="A195" s="13" t="s">
        <v>122</v>
      </c>
      <c r="D195" s="57"/>
    </row>
    <row r="196" spans="2:3" ht="12">
      <c r="B196" s="15" t="s">
        <v>241</v>
      </c>
      <c r="C196" s="15" t="s">
        <v>230</v>
      </c>
    </row>
    <row r="198" spans="1:3" ht="12">
      <c r="A198" s="14" t="s">
        <v>114</v>
      </c>
      <c r="B198" s="63">
        <v>0.0359</v>
      </c>
      <c r="C198" s="63">
        <v>0.0218</v>
      </c>
    </row>
    <row r="199" spans="1:3" ht="12">
      <c r="A199" s="16" t="s">
        <v>123</v>
      </c>
      <c r="B199" s="63">
        <v>0</v>
      </c>
      <c r="C199" s="63">
        <v>0</v>
      </c>
    </row>
    <row r="200" spans="1:3" ht="12">
      <c r="A200" s="16" t="s">
        <v>124</v>
      </c>
      <c r="B200" s="63">
        <v>0.0301</v>
      </c>
      <c r="C200" s="63">
        <v>0.0245</v>
      </c>
    </row>
    <row r="201" spans="1:3" ht="12">
      <c r="A201" s="16" t="s">
        <v>125</v>
      </c>
      <c r="B201" s="63">
        <v>0.0462</v>
      </c>
      <c r="C201" s="63">
        <v>0.0171</v>
      </c>
    </row>
    <row r="202" spans="1:3" ht="12">
      <c r="A202" s="16" t="s">
        <v>115</v>
      </c>
      <c r="B202" s="63">
        <v>0.0382</v>
      </c>
      <c r="C202" s="63">
        <v>0.0396</v>
      </c>
    </row>
    <row r="203" spans="1:3" ht="12">
      <c r="A203" s="16" t="s">
        <v>116</v>
      </c>
      <c r="B203" s="63">
        <v>0.0429</v>
      </c>
      <c r="C203" s="63">
        <v>0.0151</v>
      </c>
    </row>
    <row r="204" spans="1:3" ht="12">
      <c r="A204" s="16" t="s">
        <v>117</v>
      </c>
      <c r="B204" s="63">
        <v>0.0103</v>
      </c>
      <c r="C204" s="63">
        <v>0.0053</v>
      </c>
    </row>
    <row r="205" spans="1:3" ht="12">
      <c r="A205" s="17"/>
      <c r="B205" s="18"/>
      <c r="C205" s="18"/>
    </row>
    <row r="206" spans="2:3" ht="12">
      <c r="B206" s="18"/>
      <c r="C206" s="18"/>
    </row>
    <row r="207" spans="1:3" ht="12">
      <c r="A207" s="17" t="s">
        <v>211</v>
      </c>
      <c r="B207" s="14"/>
      <c r="C207" s="14"/>
    </row>
    <row r="208" spans="2:3" ht="12">
      <c r="B208" s="14"/>
      <c r="C208" s="14"/>
    </row>
    <row r="209" spans="2:3" ht="12">
      <c r="B209" s="17">
        <v>2006</v>
      </c>
      <c r="C209" s="17">
        <v>2005</v>
      </c>
    </row>
    <row r="210" spans="2:3" ht="12">
      <c r="B210" s="17"/>
      <c r="C210" s="17"/>
    </row>
    <row r="211" spans="1:3" ht="12">
      <c r="A211" s="14" t="s">
        <v>212</v>
      </c>
      <c r="B211" s="14">
        <v>210</v>
      </c>
      <c r="C211" s="14">
        <f>24+112</f>
        <v>136</v>
      </c>
    </row>
    <row r="212" spans="1:3" ht="12">
      <c r="A212" s="14" t="s">
        <v>208</v>
      </c>
      <c r="B212" s="14">
        <v>9</v>
      </c>
      <c r="C212" s="14">
        <v>28</v>
      </c>
    </row>
    <row r="213" spans="1:3" ht="12">
      <c r="A213" s="17" t="s">
        <v>52</v>
      </c>
      <c r="B213" s="17">
        <f>SUM(B211:B212)</f>
        <v>219</v>
      </c>
      <c r="C213" s="17">
        <f>SUM(C211:C212)</f>
        <v>164</v>
      </c>
    </row>
    <row r="214" spans="1:3" ht="12">
      <c r="A214" s="17"/>
      <c r="B214" s="18"/>
      <c r="C214" s="18"/>
    </row>
    <row r="216" ht="12">
      <c r="A216" s="17" t="s">
        <v>53</v>
      </c>
    </row>
    <row r="217" ht="12">
      <c r="A217" s="17"/>
    </row>
    <row r="218" spans="1:3" ht="12">
      <c r="A218" s="17"/>
      <c r="B218" s="15" t="s">
        <v>241</v>
      </c>
      <c r="C218" s="15" t="s">
        <v>230</v>
      </c>
    </row>
    <row r="219" spans="1:3" ht="12">
      <c r="A219" s="14" t="s">
        <v>54</v>
      </c>
      <c r="B219" s="12">
        <f>C223</f>
        <v>3117</v>
      </c>
      <c r="C219" s="12">
        <v>3248</v>
      </c>
    </row>
    <row r="220" spans="1:3" ht="12">
      <c r="A220" s="14" t="s">
        <v>55</v>
      </c>
      <c r="B220" s="12">
        <v>681</v>
      </c>
      <c r="C220" s="12">
        <v>593</v>
      </c>
    </row>
    <row r="221" spans="1:3" ht="12">
      <c r="A221" s="14" t="s">
        <v>56</v>
      </c>
      <c r="B221" s="12">
        <v>-83</v>
      </c>
      <c r="C221" s="12">
        <v>-724</v>
      </c>
    </row>
    <row r="223" spans="1:5" ht="12">
      <c r="A223" s="17" t="s">
        <v>57</v>
      </c>
      <c r="B223" s="18">
        <f>B219+B220+B221</f>
        <v>3715</v>
      </c>
      <c r="C223" s="18">
        <f>C219+C220+C221</f>
        <v>3117</v>
      </c>
      <c r="E223" s="12"/>
    </row>
    <row r="225" spans="1:3" ht="12">
      <c r="A225" s="14" t="s">
        <v>58</v>
      </c>
      <c r="B225" s="12">
        <f>C229</f>
        <v>2298</v>
      </c>
      <c r="C225" s="12">
        <v>2566</v>
      </c>
    </row>
    <row r="226" spans="1:3" ht="12">
      <c r="A226" s="14" t="s">
        <v>56</v>
      </c>
      <c r="B226" s="12">
        <v>-76</v>
      </c>
      <c r="C226" s="12">
        <v>-723</v>
      </c>
    </row>
    <row r="227" spans="1:3" ht="12">
      <c r="A227" s="14" t="s">
        <v>59</v>
      </c>
      <c r="B227" s="12">
        <v>441</v>
      </c>
      <c r="C227" s="12">
        <v>455</v>
      </c>
    </row>
    <row r="229" spans="1:4" ht="12">
      <c r="A229" s="17" t="s">
        <v>60</v>
      </c>
      <c r="B229" s="18">
        <f>B225+B226+B227</f>
        <v>2663</v>
      </c>
      <c r="C229" s="18">
        <f>C225+C226+C227</f>
        <v>2298</v>
      </c>
      <c r="D229" s="12"/>
    </row>
    <row r="231" spans="1:3" ht="12">
      <c r="A231" s="17" t="s">
        <v>61</v>
      </c>
      <c r="B231" s="18">
        <f>B223-B229</f>
        <v>1052</v>
      </c>
      <c r="C231" s="18">
        <f>C223-C229</f>
        <v>819</v>
      </c>
    </row>
    <row r="234" ht="12">
      <c r="A234" s="17" t="s">
        <v>62</v>
      </c>
    </row>
    <row r="235" ht="12">
      <c r="A235" s="17"/>
    </row>
    <row r="236" spans="2:3" ht="12">
      <c r="B236" s="15" t="s">
        <v>241</v>
      </c>
      <c r="C236" s="15" t="s">
        <v>230</v>
      </c>
    </row>
    <row r="237" spans="1:3" ht="12">
      <c r="A237" s="14" t="s">
        <v>63</v>
      </c>
      <c r="B237" s="12">
        <v>370</v>
      </c>
      <c r="C237" s="12">
        <v>366</v>
      </c>
    </row>
    <row r="238" spans="1:3" ht="12">
      <c r="A238" s="14" t="s">
        <v>132</v>
      </c>
      <c r="B238" s="12">
        <v>0</v>
      </c>
      <c r="C238" s="12">
        <v>3536</v>
      </c>
    </row>
    <row r="239" spans="1:3" ht="12">
      <c r="A239" s="14" t="s">
        <v>64</v>
      </c>
      <c r="B239" s="12">
        <v>952</v>
      </c>
      <c r="C239" s="12">
        <f>1467+53+7+23</f>
        <v>1550</v>
      </c>
    </row>
    <row r="240" spans="1:3" ht="12">
      <c r="A240" s="14" t="s">
        <v>65</v>
      </c>
      <c r="B240" s="12">
        <v>366</v>
      </c>
      <c r="C240" s="12">
        <v>338</v>
      </c>
    </row>
    <row r="241" spans="1:3" ht="12">
      <c r="A241" s="14" t="s">
        <v>20</v>
      </c>
      <c r="B241" s="12">
        <v>7697</v>
      </c>
      <c r="C241" s="12">
        <f>7000+4+20</f>
        <v>7024</v>
      </c>
    </row>
    <row r="242" spans="1:3" ht="12">
      <c r="A242" s="14" t="s">
        <v>207</v>
      </c>
      <c r="B242" s="12">
        <f>9925-B237-B238-B239-B241-B240</f>
        <v>540</v>
      </c>
      <c r="C242" s="12">
        <f>7</f>
        <v>7</v>
      </c>
    </row>
    <row r="243" spans="1:3" ht="12">
      <c r="A243" s="17" t="s">
        <v>52</v>
      </c>
      <c r="B243" s="18">
        <f>SUM(B237:B242)</f>
        <v>9925</v>
      </c>
      <c r="C243" s="18">
        <f>SUM(C237:C242)</f>
        <v>12821</v>
      </c>
    </row>
    <row r="244" spans="1:3" ht="12">
      <c r="A244" s="17"/>
      <c r="B244" s="18"/>
      <c r="C244" s="18"/>
    </row>
    <row r="245" spans="1:4" ht="12">
      <c r="A245" s="17"/>
      <c r="B245" s="18"/>
      <c r="C245" s="18"/>
      <c r="D245" s="57" t="s">
        <v>264</v>
      </c>
    </row>
    <row r="246" ht="12">
      <c r="A246" s="17" t="s">
        <v>66</v>
      </c>
    </row>
    <row r="247" ht="12">
      <c r="A247" s="17"/>
    </row>
    <row r="248" ht="12">
      <c r="A248" s="14" t="s">
        <v>103</v>
      </c>
    </row>
    <row r="249" ht="12">
      <c r="A249" s="14" t="s">
        <v>200</v>
      </c>
    </row>
    <row r="250" ht="12">
      <c r="A250" s="14" t="s">
        <v>201</v>
      </c>
    </row>
    <row r="252" spans="2:7" ht="12">
      <c r="B252" s="15" t="s">
        <v>241</v>
      </c>
      <c r="C252" s="15" t="s">
        <v>230</v>
      </c>
      <c r="F252" s="76"/>
      <c r="G252" s="6"/>
    </row>
    <row r="253" spans="1:7" ht="12">
      <c r="A253" s="14" t="s">
        <v>67</v>
      </c>
      <c r="B253" s="12">
        <v>1104</v>
      </c>
      <c r="C253" s="12">
        <v>1092</v>
      </c>
      <c r="F253" s="77"/>
      <c r="G253" s="7"/>
    </row>
    <row r="254" spans="1:7" ht="12">
      <c r="A254" s="14" t="s">
        <v>68</v>
      </c>
      <c r="B254" s="12">
        <v>6906</v>
      </c>
      <c r="C254" s="12">
        <f>3915</f>
        <v>3915</v>
      </c>
      <c r="F254" s="77"/>
      <c r="G254" s="8"/>
    </row>
    <row r="255" spans="1:7" ht="12">
      <c r="A255" s="14" t="s">
        <v>98</v>
      </c>
      <c r="B255" s="12">
        <v>38</v>
      </c>
      <c r="C255" s="12">
        <v>95</v>
      </c>
      <c r="F255" s="78"/>
      <c r="G255" s="8"/>
    </row>
    <row r="256" spans="1:7" ht="12">
      <c r="A256" s="14" t="s">
        <v>99</v>
      </c>
      <c r="B256" s="12">
        <v>51</v>
      </c>
      <c r="C256" s="12">
        <v>43</v>
      </c>
      <c r="F256" s="78"/>
      <c r="G256" s="8"/>
    </row>
    <row r="257" spans="1:7" ht="12">
      <c r="A257" s="64" t="s">
        <v>238</v>
      </c>
      <c r="B257" s="65">
        <v>0</v>
      </c>
      <c r="C257" s="65">
        <v>1</v>
      </c>
      <c r="F257" s="77"/>
      <c r="G257" s="7"/>
    </row>
    <row r="258" spans="1:7" ht="12">
      <c r="A258" s="64" t="s">
        <v>239</v>
      </c>
      <c r="B258" s="66">
        <v>0</v>
      </c>
      <c r="C258" s="66">
        <v>15</v>
      </c>
      <c r="F258" s="77"/>
      <c r="G258" s="7"/>
    </row>
    <row r="259" spans="1:7" ht="12">
      <c r="A259" s="64" t="s">
        <v>252</v>
      </c>
      <c r="B259" s="66">
        <v>3</v>
      </c>
      <c r="C259" s="66"/>
      <c r="F259" s="77"/>
      <c r="G259" s="7"/>
    </row>
    <row r="260" spans="1:7" ht="12">
      <c r="A260" s="17" t="s">
        <v>52</v>
      </c>
      <c r="B260" s="18">
        <f>SUM(B253:B259)</f>
        <v>8102</v>
      </c>
      <c r="C260" s="18">
        <f>SUM(C253:C258)</f>
        <v>5161</v>
      </c>
      <c r="F260" s="79"/>
      <c r="G260" s="9"/>
    </row>
    <row r="261" spans="1:3" ht="12">
      <c r="A261" s="17"/>
      <c r="B261" s="18"/>
      <c r="C261" s="18"/>
    </row>
    <row r="263" ht="12">
      <c r="A263" s="17" t="s">
        <v>69</v>
      </c>
    </row>
    <row r="264" spans="2:6" ht="12">
      <c r="B264" s="15" t="s">
        <v>241</v>
      </c>
      <c r="C264" s="15" t="s">
        <v>230</v>
      </c>
      <c r="E264" s="13"/>
      <c r="F264" s="17"/>
    </row>
    <row r="265" spans="1:6" ht="12">
      <c r="A265" s="13" t="s">
        <v>140</v>
      </c>
      <c r="B265" s="18"/>
      <c r="C265" s="18"/>
      <c r="F265" s="17"/>
    </row>
    <row r="266" spans="1:6" ht="12">
      <c r="A266" s="14" t="s">
        <v>141</v>
      </c>
      <c r="B266" s="12">
        <v>8468</v>
      </c>
      <c r="C266" s="12">
        <v>7885</v>
      </c>
      <c r="F266" s="17"/>
    </row>
    <row r="267" spans="1:6" ht="12">
      <c r="A267" s="14" t="s">
        <v>147</v>
      </c>
      <c r="B267" s="56">
        <v>699</v>
      </c>
      <c r="C267" s="56">
        <v>583</v>
      </c>
      <c r="F267" s="17"/>
    </row>
    <row r="268" spans="1:6" ht="12">
      <c r="A268" s="14" t="s">
        <v>142</v>
      </c>
      <c r="B268" s="12">
        <f>SUM(B266:B267)</f>
        <v>9167</v>
      </c>
      <c r="C268" s="12">
        <f>SUM(C266:C267)</f>
        <v>8468</v>
      </c>
      <c r="F268" s="12"/>
    </row>
    <row r="269" ht="12">
      <c r="F269" s="12"/>
    </row>
    <row r="270" spans="1:6" ht="12">
      <c r="A270" s="14" t="s">
        <v>143</v>
      </c>
      <c r="B270" s="12">
        <v>3556</v>
      </c>
      <c r="C270" s="12">
        <v>1141</v>
      </c>
      <c r="F270" s="12"/>
    </row>
    <row r="271" spans="1:6" ht="12">
      <c r="A271" s="14" t="s">
        <v>267</v>
      </c>
      <c r="B271" s="56">
        <f>SUM(1426-207)</f>
        <v>1219</v>
      </c>
      <c r="C271" s="56">
        <f>-934+3349</f>
        <v>2415</v>
      </c>
      <c r="F271" s="12"/>
    </row>
    <row r="272" spans="1:6" ht="12">
      <c r="A272" s="14" t="s">
        <v>144</v>
      </c>
      <c r="B272" s="12">
        <f>SUM(B270:B271)</f>
        <v>4775</v>
      </c>
      <c r="C272" s="12">
        <f>SUM(C270:C271)</f>
        <v>3556</v>
      </c>
      <c r="E272" s="17"/>
      <c r="F272" s="12"/>
    </row>
    <row r="273" spans="1:6" ht="12">
      <c r="A273" s="17"/>
      <c r="B273" s="18"/>
      <c r="C273" s="18"/>
      <c r="E273" s="17"/>
      <c r="F273" s="12"/>
    </row>
    <row r="274" spans="1:6" ht="12">
      <c r="A274" s="17" t="s">
        <v>133</v>
      </c>
      <c r="B274" s="18">
        <f>B268+B272</f>
        <v>13942</v>
      </c>
      <c r="C274" s="18">
        <f>C268+C272</f>
        <v>12024</v>
      </c>
      <c r="E274" s="17"/>
      <c r="F274" s="18"/>
    </row>
    <row r="275" spans="1:6" ht="12">
      <c r="A275" s="17"/>
      <c r="B275" s="18"/>
      <c r="C275" s="18"/>
      <c r="E275" s="13"/>
      <c r="F275" s="18"/>
    </row>
    <row r="276" spans="1:6" ht="12">
      <c r="A276" s="13" t="s">
        <v>134</v>
      </c>
      <c r="F276" s="12"/>
    </row>
    <row r="277" spans="1:6" ht="12">
      <c r="A277" s="14" t="s">
        <v>188</v>
      </c>
      <c r="B277" s="12">
        <v>425</v>
      </c>
      <c r="C277" s="12">
        <v>1008</v>
      </c>
      <c r="F277" s="12"/>
    </row>
    <row r="278" spans="1:6" ht="12">
      <c r="A278" s="14" t="s">
        <v>145</v>
      </c>
      <c r="B278" s="56">
        <v>1383</v>
      </c>
      <c r="C278" s="56">
        <v>-583</v>
      </c>
      <c r="E278" s="12"/>
      <c r="F278" s="12"/>
    </row>
    <row r="279" spans="1:6" ht="12">
      <c r="A279" s="14" t="s">
        <v>146</v>
      </c>
      <c r="B279" s="12">
        <f>SUM(B277:B278)</f>
        <v>1808</v>
      </c>
      <c r="C279" s="12">
        <f>SUM(C277:C278)</f>
        <v>425</v>
      </c>
      <c r="F279" s="12"/>
    </row>
    <row r="280" ht="12">
      <c r="F280" s="12"/>
    </row>
    <row r="281" spans="1:6" ht="12">
      <c r="A281" s="14" t="s">
        <v>253</v>
      </c>
      <c r="B281" s="12">
        <f>Resultaträkning!C33</f>
        <v>207</v>
      </c>
      <c r="C281" s="12">
        <v>2082</v>
      </c>
      <c r="F281" s="12"/>
    </row>
    <row r="282" spans="5:6" ht="12">
      <c r="E282" s="17"/>
      <c r="F282" s="12"/>
    </row>
    <row r="283" spans="1:6" ht="12">
      <c r="A283" s="17" t="s">
        <v>135</v>
      </c>
      <c r="B283" s="18">
        <f>B279+B281</f>
        <v>2015</v>
      </c>
      <c r="C283" s="18">
        <f>C279+C281</f>
        <v>2507</v>
      </c>
      <c r="F283" s="18"/>
    </row>
    <row r="284" spans="5:6" ht="12">
      <c r="E284" s="17"/>
      <c r="F284" s="12"/>
    </row>
    <row r="285" spans="1:6" ht="12">
      <c r="A285" s="17" t="s">
        <v>70</v>
      </c>
      <c r="B285" s="18">
        <f>B274+B283</f>
        <v>15957</v>
      </c>
      <c r="C285" s="18">
        <f>C274+C283</f>
        <v>14531</v>
      </c>
      <c r="D285" s="12"/>
      <c r="E285" s="12"/>
      <c r="F285" s="18"/>
    </row>
    <row r="287" ht="12">
      <c r="A287" s="14" t="s">
        <v>202</v>
      </c>
    </row>
    <row r="288" ht="12">
      <c r="A288" s="14" t="s">
        <v>203</v>
      </c>
    </row>
    <row r="289" ht="12">
      <c r="A289" s="14" t="s">
        <v>265</v>
      </c>
    </row>
    <row r="290" ht="12">
      <c r="A290" s="14" t="s">
        <v>148</v>
      </c>
    </row>
    <row r="292" ht="12">
      <c r="A292" s="14" t="s">
        <v>266</v>
      </c>
    </row>
    <row r="293" ht="12">
      <c r="A293" s="14" t="s">
        <v>204</v>
      </c>
    </row>
    <row r="294" ht="12">
      <c r="A294" s="14" t="s">
        <v>205</v>
      </c>
    </row>
    <row r="295" ht="12">
      <c r="A295" s="14" t="s">
        <v>206</v>
      </c>
    </row>
    <row r="297" ht="12">
      <c r="D297" s="57"/>
    </row>
    <row r="298" ht="12">
      <c r="A298" s="17" t="s">
        <v>72</v>
      </c>
    </row>
    <row r="300" spans="2:3" ht="12">
      <c r="B300" s="15" t="s">
        <v>241</v>
      </c>
      <c r="C300" s="15" t="s">
        <v>230</v>
      </c>
    </row>
    <row r="301" spans="1:3" ht="12">
      <c r="A301" s="14" t="s">
        <v>76</v>
      </c>
      <c r="B301" s="12">
        <f>1793+41+6</f>
        <v>1840</v>
      </c>
      <c r="C301" s="12">
        <f>2288+73</f>
        <v>2361</v>
      </c>
    </row>
    <row r="302" spans="1:3" ht="12">
      <c r="A302" s="14" t="s">
        <v>73</v>
      </c>
      <c r="B302" s="12">
        <v>980</v>
      </c>
      <c r="C302" s="12">
        <v>808</v>
      </c>
    </row>
    <row r="303" spans="1:3" ht="12">
      <c r="A303" s="14" t="s">
        <v>74</v>
      </c>
      <c r="B303" s="12">
        <f>272+293</f>
        <v>565</v>
      </c>
      <c r="C303" s="12">
        <f>257+145</f>
        <v>402</v>
      </c>
    </row>
    <row r="304" spans="1:3" ht="12">
      <c r="A304" s="14" t="s">
        <v>75</v>
      </c>
      <c r="B304" s="67">
        <f>54+90+6+2</f>
        <v>152</v>
      </c>
      <c r="C304" s="67">
        <f>359+5+63+15</f>
        <v>442</v>
      </c>
    </row>
    <row r="306" spans="1:3" ht="12">
      <c r="A306" s="17" t="s">
        <v>52</v>
      </c>
      <c r="B306" s="18">
        <f>SUM(B301:B305)</f>
        <v>3537</v>
      </c>
      <c r="C306" s="18">
        <f>SUM(C301:C305)</f>
        <v>4013</v>
      </c>
    </row>
    <row r="307" ht="12">
      <c r="D307" s="14" t="s">
        <v>269</v>
      </c>
    </row>
    <row r="310" ht="12">
      <c r="A310" s="14" t="s">
        <v>254</v>
      </c>
    </row>
    <row r="317" spans="1:4" ht="12">
      <c r="A317" s="14" t="s">
        <v>214</v>
      </c>
      <c r="D317" s="14" t="s">
        <v>255</v>
      </c>
    </row>
    <row r="318" spans="1:4" ht="12">
      <c r="A318" s="14" t="s">
        <v>215</v>
      </c>
      <c r="D318" s="14" t="s">
        <v>216</v>
      </c>
    </row>
    <row r="325" spans="1:4" ht="12">
      <c r="A325" s="14" t="s">
        <v>235</v>
      </c>
      <c r="D325" s="14" t="s">
        <v>217</v>
      </c>
    </row>
    <row r="332" spans="1:4" ht="12">
      <c r="A332" s="14" t="s">
        <v>236</v>
      </c>
      <c r="D332" s="14" t="s">
        <v>136</v>
      </c>
    </row>
    <row r="339" spans="1:4" ht="12">
      <c r="A339" s="14" t="s">
        <v>137</v>
      </c>
      <c r="D339" s="14" t="s">
        <v>237</v>
      </c>
    </row>
    <row r="346" spans="1:4" ht="12">
      <c r="A346" s="68"/>
      <c r="D346" s="68" t="s">
        <v>82</v>
      </c>
    </row>
    <row r="347" spans="1:4" ht="12">
      <c r="A347" s="68"/>
      <c r="D347" s="68" t="s">
        <v>47</v>
      </c>
    </row>
    <row r="348" ht="12">
      <c r="A348" s="68"/>
    </row>
    <row r="349" ht="12">
      <c r="A349" s="14" t="s">
        <v>256</v>
      </c>
    </row>
    <row r="357" ht="12">
      <c r="A357" s="14" t="s">
        <v>100</v>
      </c>
    </row>
    <row r="358" ht="12">
      <c r="A358" s="14" t="s">
        <v>101</v>
      </c>
    </row>
  </sheetData>
  <mergeCells count="4">
    <mergeCell ref="B178:C178"/>
    <mergeCell ref="D178:E178"/>
    <mergeCell ref="B189:C189"/>
    <mergeCell ref="D189:E189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Header>&amp;L&amp;8Amnesty International
svenska sektionen
Orgnr 802004-0401</oddHeader>
  </headerFooter>
  <rowBreaks count="5" manualBreakCount="5">
    <brk id="68" max="4" man="1"/>
    <brk id="119" max="255" man="1"/>
    <brk id="186" max="4" man="1"/>
    <brk id="244" max="4" man="1"/>
    <brk id="3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jörgen</cp:lastModifiedBy>
  <cp:lastPrinted>2007-02-23T08:51:52Z</cp:lastPrinted>
  <dcterms:created xsi:type="dcterms:W3CDTF">2001-10-18T12:09:41Z</dcterms:created>
  <dcterms:modified xsi:type="dcterms:W3CDTF">2007-02-23T09:04:51Z</dcterms:modified>
  <cp:category/>
  <cp:version/>
  <cp:contentType/>
  <cp:contentStatus/>
</cp:coreProperties>
</file>