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5" windowWidth="9570" windowHeight="12150" tabRatio="862" activeTab="0"/>
  </bookViews>
  <sheets>
    <sheet name="Bilaga 1 sammanfattning" sheetId="1" r:id="rId1"/>
    <sheet name="Bilaga 2 intäkter" sheetId="2" r:id="rId2"/>
    <sheet name="Bilaga 3 kostnader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">#REF!</definedName>
    <definedName name="BTILLE">#REF!</definedName>
    <definedName name="D">#REF!</definedName>
    <definedName name="E">#REF!</definedName>
    <definedName name="Jämförelse_intäkter_till_och_med_januari__1994_1993">'[3]1998 ack.result.rapport'!$K$85:$R$128</definedName>
    <definedName name="KOSTNADER">'[2]Int 83-96'!#REF!</definedName>
    <definedName name="oldres.rapport">#REF!</definedName>
    <definedName name="overheadkostn">#REF!</definedName>
    <definedName name="Res.rapport">'[3]1998 ack.result.rapport'!$C$2:$J$63</definedName>
    <definedName name="SE">#REF!</definedName>
    <definedName name="Senaste_månaden">'[3]1998 ack.result.rapport'!$K$129:$R$133</definedName>
  </definedNames>
  <calcPr fullCalcOnLoad="1"/>
</workbook>
</file>

<file path=xl/comments2.xml><?xml version="1.0" encoding="utf-8"?>
<comments xmlns="http://schemas.openxmlformats.org/spreadsheetml/2006/main">
  <authors>
    <author>Datoransvarig</author>
  </authors>
  <commentList>
    <comment ref="C24" authorId="0">
      <text>
        <r>
          <rPr>
            <b/>
            <sz val="8"/>
            <rFont val="Tahoma"/>
            <family val="0"/>
          </rPr>
          <t>Lundagrupperna skall lämna besked om bidrag. B &amp; B går bra.</t>
        </r>
      </text>
    </comment>
    <comment ref="G37" authorId="0">
      <text>
        <r>
          <rPr>
            <b/>
            <sz val="8"/>
            <rFont val="Tahoma"/>
            <family val="0"/>
          </rPr>
          <t>Datoransvarig:</t>
        </r>
        <r>
          <rPr>
            <sz val="8"/>
            <rFont val="Tahoma"/>
            <family val="0"/>
          </rPr>
          <t xml:space="preserve">
(32480-400-860)*-0,11</t>
        </r>
      </text>
    </comment>
  </commentList>
</comments>
</file>

<file path=xl/sharedStrings.xml><?xml version="1.0" encoding="utf-8"?>
<sst xmlns="http://schemas.openxmlformats.org/spreadsheetml/2006/main" count="154" uniqueCount="127">
  <si>
    <t>Bilaga 1</t>
  </si>
  <si>
    <t>Budget 2007</t>
  </si>
  <si>
    <t>Budget 2006</t>
  </si>
  <si>
    <t xml:space="preserve">INTÄKTER </t>
  </si>
  <si>
    <t>Medlemsavgifter</t>
  </si>
  <si>
    <t>Gruppavgifter</t>
  </si>
  <si>
    <t>Försäljning</t>
  </si>
  <si>
    <t>Prenumerationer</t>
  </si>
  <si>
    <t>Gåvor &amp; bidrag</t>
  </si>
  <si>
    <t>Övriga</t>
  </si>
  <si>
    <t>SUMMA INTÄKTER</t>
  </si>
  <si>
    <t xml:space="preserve">KOSTNADER </t>
  </si>
  <si>
    <t>Programverksamhet</t>
  </si>
  <si>
    <t xml:space="preserve">Sekretariatskost </t>
  </si>
  <si>
    <t>Personalkostnader</t>
  </si>
  <si>
    <t>Sektionskostnader</t>
  </si>
  <si>
    <t xml:space="preserve">IS-avgift </t>
  </si>
  <si>
    <t>SUMMA KOSTNADER</t>
  </si>
  <si>
    <t>RESULTAT</t>
  </si>
  <si>
    <t>Intäkter 2006</t>
  </si>
  <si>
    <t>INTÄKTER</t>
  </si>
  <si>
    <t>Prognos</t>
  </si>
  <si>
    <t>Avgifter</t>
  </si>
  <si>
    <t>Helbetalande medl.</t>
  </si>
  <si>
    <t>Delbetalande medl.</t>
  </si>
  <si>
    <t>Medl via autogiro</t>
  </si>
  <si>
    <t>Summa avgifter</t>
  </si>
  <si>
    <t xml:space="preserve">Försäljning </t>
  </si>
  <si>
    <t>Amnestyakademin</t>
  </si>
  <si>
    <t>Rapporter o dyl</t>
  </si>
  <si>
    <t>Annonser</t>
  </si>
  <si>
    <t>Övrig försäljning</t>
  </si>
  <si>
    <t>Summa försäljning</t>
  </si>
  <si>
    <t>Amnesty Press</t>
  </si>
  <si>
    <t>Kortkampanjen</t>
  </si>
  <si>
    <t>Summa prenumerationer</t>
  </si>
  <si>
    <t>Grupper &amp; distrikt</t>
  </si>
  <si>
    <t>Gåvor från organisationer</t>
  </si>
  <si>
    <t>Allmänna arvsfonden</t>
  </si>
  <si>
    <t>Villkorade bidrag</t>
  </si>
  <si>
    <t>Företagssamarbete</t>
  </si>
  <si>
    <t>Företagsgåvor</t>
  </si>
  <si>
    <t>Insamlingsbrev</t>
  </si>
  <si>
    <t>Gåvor via autogiro</t>
  </si>
  <si>
    <t>Övriga insamlingsaktiv.</t>
  </si>
  <si>
    <t>Humanfonden (se nedan)</t>
  </si>
  <si>
    <t>Hjälpfonden (se nedan)</t>
  </si>
  <si>
    <t>Testamenten</t>
  </si>
  <si>
    <t>Spontana gåvor (privat)</t>
  </si>
  <si>
    <t>Amnestyfonden andel</t>
  </si>
  <si>
    <t>Summa gåvor och bidrag</t>
  </si>
  <si>
    <t>Övrigt</t>
  </si>
  <si>
    <t>Räntor</t>
  </si>
  <si>
    <t>Summa övrigt</t>
  </si>
  <si>
    <t>Utfall 2005</t>
  </si>
  <si>
    <t>DIREKTA PROGRAMKOSTNADER</t>
  </si>
  <si>
    <t>1. Kampanjer</t>
  </si>
  <si>
    <t>Kampanjer &amp; aktioner</t>
  </si>
  <si>
    <t>Blixtaktioner</t>
  </si>
  <si>
    <t>Flyktingarbete (inkl RGB)</t>
  </si>
  <si>
    <t>Summa</t>
  </si>
  <si>
    <t>2. Information och kommunikation</t>
  </si>
  <si>
    <t>Lobbyverksamhet (inkl EU-för.)</t>
  </si>
  <si>
    <t>Mediaarbete</t>
  </si>
  <si>
    <t>MR-info</t>
  </si>
  <si>
    <t>Marknadsföring &amp; infomaterial</t>
  </si>
  <si>
    <t>Allmänna arvsfondsprojekt</t>
  </si>
  <si>
    <t>3. Stöd till aktivism</t>
  </si>
  <si>
    <t>Specialgrupper</t>
  </si>
  <si>
    <t>Arbetsgrupper</t>
  </si>
  <si>
    <t>Distrikt</t>
  </si>
  <si>
    <t>Distriktscenter Skåne/Blekine</t>
  </si>
  <si>
    <t>Distriktscenter Göteborg</t>
  </si>
  <si>
    <t>Landprogram</t>
  </si>
  <si>
    <t>Övrig utbildning</t>
  </si>
  <si>
    <t>Ungdomsarbete</t>
  </si>
  <si>
    <t>4. Medlemmar och organisation</t>
  </si>
  <si>
    <t xml:space="preserve">Årsmötet/MR-konferens </t>
  </si>
  <si>
    <t xml:space="preserve">Budgetmötet </t>
  </si>
  <si>
    <t>Intersektionella möten</t>
  </si>
  <si>
    <t xml:space="preserve">ICM/Internationella möten </t>
  </si>
  <si>
    <t xml:space="preserve">Styrelsen </t>
  </si>
  <si>
    <t xml:space="preserve">Valberedningen </t>
  </si>
  <si>
    <t>Granskningskommittéen</t>
  </si>
  <si>
    <t>Mångfaldsarbete</t>
  </si>
  <si>
    <t>5. Insamlingsarbete</t>
  </si>
  <si>
    <t>Medlemsvärvning &amp; avisering</t>
  </si>
  <si>
    <t>Insamling</t>
  </si>
  <si>
    <t>F2F</t>
  </si>
  <si>
    <t>TM</t>
  </si>
  <si>
    <t>Fundraising</t>
  </si>
  <si>
    <t>Registerhantering</t>
  </si>
  <si>
    <t>Medlems- och givardatabas</t>
  </si>
  <si>
    <t xml:space="preserve">Amnestyfondens andel </t>
  </si>
  <si>
    <t>SUMMA PROGRAMKOSTNADER</t>
  </si>
  <si>
    <t>6. Gemensamma kostnader</t>
  </si>
  <si>
    <t>Sekretariatet</t>
  </si>
  <si>
    <t>Verksamhetsutveckling</t>
  </si>
  <si>
    <t>IT</t>
  </si>
  <si>
    <t>Tryckeri</t>
  </si>
  <si>
    <t>Avskrivningar</t>
  </si>
  <si>
    <t>Personal</t>
  </si>
  <si>
    <t>SUMMA SEKTIONSKOSTNADER</t>
  </si>
  <si>
    <t>7. Internationella rörelsen</t>
  </si>
  <si>
    <t>Internationella sekretariatet</t>
  </si>
  <si>
    <t>SUMMA BIDRAG TILL INT. RÖRELSEN</t>
  </si>
  <si>
    <t>TOTALT</t>
  </si>
  <si>
    <t>SAMMANFATTNING</t>
  </si>
  <si>
    <t>Programkostnader</t>
  </si>
  <si>
    <t>Sekretariatskostnader</t>
  </si>
  <si>
    <t>Bidrag till Internationella rörelsen</t>
  </si>
  <si>
    <t>Bilaga 3</t>
  </si>
  <si>
    <t>Bilaga 2</t>
  </si>
  <si>
    <t>Budget 2008</t>
  </si>
  <si>
    <t>Utökad kampanj</t>
  </si>
  <si>
    <t>Budget 2009</t>
  </si>
  <si>
    <t>Prognos 2007</t>
  </si>
  <si>
    <t>Utfall 2006</t>
  </si>
  <si>
    <t>Prognos  2007</t>
  </si>
  <si>
    <t>Budget 09 i % av prognos 07</t>
  </si>
  <si>
    <t>MR-projekt i Turkiet</t>
  </si>
  <si>
    <t>Sneställt</t>
  </si>
  <si>
    <t>Distrikt Sthlm</t>
  </si>
  <si>
    <t>Resor och diverse</t>
  </si>
  <si>
    <t>Sammanfattning budget 2009   (i tkr)</t>
  </si>
  <si>
    <t>Intäktsbudget 2009   (i tkr)</t>
  </si>
  <si>
    <t>Kostnadsbudget 2009  (i tkr)</t>
  </si>
</sst>
</file>

<file path=xl/styles.xml><?xml version="1.0" encoding="utf-8"?>
<styleSheet xmlns="http://schemas.openxmlformats.org/spreadsheetml/2006/main">
  <numFmts count="6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yy/m/d\ h\.mm"/>
    <numFmt numFmtId="166" formatCode="0.0"/>
    <numFmt numFmtId="167" formatCode="#,##0,"/>
    <numFmt numFmtId="168" formatCode="#,##0&quot; kr&quot;;\-#,##0&quot; kr&quot;"/>
    <numFmt numFmtId="169" formatCode="#,##0&quot; kr&quot;;[Red]\-#,##0&quot; kr&quot;"/>
    <numFmt numFmtId="170" formatCode="#,##0.00&quot; kr&quot;;\-#,##0.00&quot; kr&quot;"/>
    <numFmt numFmtId="171" formatCode="#,##0.00&quot; kr&quot;;[Red]\-#,##0.00&quot; kr&quot;"/>
    <numFmt numFmtId="172" formatCode="_-* #,##0&quot; kr&quot;_-;\-* #,##0&quot; kr&quot;_-;_-* &quot;-&quot;&quot; kr&quot;_-;_-@_-"/>
    <numFmt numFmtId="173" formatCode="_-* #,##0_ _k_r_-;\-* #,##0_ _k_r_-;_-* &quot;-&quot;_ _k_r_-;_-@_-"/>
    <numFmt numFmtId="174" formatCode="_-* #,##0.00&quot; kr&quot;_-;\-* #,##0.00&quot; kr&quot;_-;_-* &quot;-&quot;??&quot; kr&quot;_-;_-@_-"/>
    <numFmt numFmtId="175" formatCode="_-* #,##0.00_ _k_r_-;\-* #,##0.00_ _k_r_-;_-* &quot;-&quot;??_ _k_r_-;_-@_-"/>
    <numFmt numFmtId="176" formatCode="yy/m/d"/>
    <numFmt numFmtId="177" formatCode="d/mmm/yy"/>
    <numFmt numFmtId="178" formatCode="d/mmm"/>
    <numFmt numFmtId="179" formatCode="h\.mm\ AM/PM"/>
    <numFmt numFmtId="180" formatCode="h\.mm\.ss\ AM/PM"/>
    <numFmt numFmtId="181" formatCode="h\.mm"/>
    <numFmt numFmtId="182" formatCode="h\.mm\.ss"/>
    <numFmt numFmtId="183" formatCode="#,##0.000"/>
    <numFmt numFmtId="184" formatCode="#,##0.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%"/>
    <numFmt numFmtId="192" formatCode="#,##0.00000"/>
    <numFmt numFmtId="193" formatCode="#,##0.000000"/>
    <numFmt numFmtId="194" formatCode="_-* #,##0.0\ _k_r_-;\-* #,##0.0\ _k_r_-;_-* &quot;-&quot;??\ _k_r_-;_-@_-"/>
    <numFmt numFmtId="195" formatCode="#,##0.0;[Red]&quot;-&quot;#,##0.0"/>
    <numFmt numFmtId="196" formatCode="#,##0.000;[Red]&quot;-&quot;#,##0.000"/>
    <numFmt numFmtId="197" formatCode="#,##0.0000;[Red]&quot;-&quot;#,##0.0000"/>
    <numFmt numFmtId="198" formatCode="#,##0.00000;[Red]&quot;-&quot;#,##0.00000"/>
    <numFmt numFmtId="199" formatCode="#,##0.000000;[Red]&quot;-&quot;#,##0.000000"/>
    <numFmt numFmtId="200" formatCode="#,##0.0_ _k_r;[Red]\-#,##0.0_ _k_r"/>
    <numFmt numFmtId="201" formatCode="#,##0.000_ _k_r;[Red]\-#,##0.000_ _k_r"/>
    <numFmt numFmtId="202" formatCode="#,##0.0000_ _k_r;[Red]\-#,##0.0000_ _k_r"/>
    <numFmt numFmtId="203" formatCode="\§"/>
    <numFmt numFmtId="204" formatCode="0.0_%"/>
    <numFmt numFmtId="205" formatCode="0.0,%"/>
    <numFmt numFmtId="206" formatCode="0.00,%"/>
    <numFmt numFmtId="207" formatCode="0.000,%"/>
    <numFmt numFmtId="208" formatCode="0,%"/>
    <numFmt numFmtId="209" formatCode="0.0\'%"/>
    <numFmt numFmtId="210" formatCode="00.0"/>
    <numFmt numFmtId="211" formatCode="_-* #,##0.0\ &quot;kr&quot;_-;\-* #,##0.0\ &quot;kr&quot;_-;_-* &quot;-&quot;??\ &quot;kr&quot;_-;_-@_-"/>
    <numFmt numFmtId="212" formatCode="_-* #,##0\ &quot;kr&quot;_-;\-* #,##0\ &quot;kr&quot;_-;_-* &quot;-&quot;??\ &quot;kr&quot;_-;_-@_-"/>
    <numFmt numFmtId="213" formatCode="_-* #,##0\ _k_r_-;\-* #,##0\ _k_r_-;_-* &quot;-&quot;??\ _k_r_-;_-@_-"/>
    <numFmt numFmtId="214" formatCode="#,##0.0&quot; kr&quot;;[Red]\-#,##0.0&quot; kr&quot;"/>
    <numFmt numFmtId="215" formatCode="yyyy/mm/dd\ "/>
    <numFmt numFmtId="216" formatCode="mmm/yyyy"/>
    <numFmt numFmtId="217" formatCode="mmmm\ yyyy"/>
    <numFmt numFmtId="218" formatCode="&quot;Ja&quot;;&quot;Ja&quot;;&quot;Nej&quot;"/>
    <numFmt numFmtId="219" formatCode="&quot;Sant&quot;;&quot;Sant&quot;;&quot;Falskt&quot;"/>
    <numFmt numFmtId="220" formatCode="&quot;På&quot;;&quot;På&quot;;&quot;Av&quot;"/>
  </numFmts>
  <fonts count="26">
    <font>
      <sz val="10"/>
      <name val="Arial"/>
      <family val="0"/>
    </font>
    <font>
      <sz val="10"/>
      <name val="Verdana"/>
      <family val="2"/>
    </font>
    <font>
      <sz val="10"/>
      <name val="Tms Rmn"/>
      <family val="0"/>
    </font>
    <font>
      <b/>
      <sz val="14"/>
      <name val="Verdana"/>
      <family val="2"/>
    </font>
    <font>
      <sz val="22"/>
      <name val="Verdana"/>
      <family val="2"/>
    </font>
    <font>
      <b/>
      <sz val="10"/>
      <name val="Verdana"/>
      <family val="2"/>
    </font>
    <font>
      <b/>
      <sz val="14"/>
      <color indexed="8"/>
      <name val="Tms Rmn"/>
      <family val="0"/>
    </font>
    <font>
      <i/>
      <sz val="10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sz val="9"/>
      <name val="Verdana"/>
      <family val="2"/>
    </font>
    <font>
      <sz val="10"/>
      <name val="Geneva"/>
      <family val="0"/>
    </font>
    <font>
      <sz val="9"/>
      <color indexed="10"/>
      <name val="Verdana"/>
      <family val="2"/>
    </font>
    <font>
      <sz val="10"/>
      <color indexed="10"/>
      <name val="Verdana"/>
      <family val="2"/>
    </font>
    <font>
      <i/>
      <sz val="9"/>
      <name val="Verdana"/>
      <family val="2"/>
    </font>
    <font>
      <sz val="8"/>
      <name val="Verdana"/>
      <family val="2"/>
    </font>
    <font>
      <b/>
      <u val="single"/>
      <sz val="10"/>
      <name val="Verdana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9"/>
      <name val="Times New Roman"/>
      <family val="0"/>
    </font>
    <font>
      <sz val="9"/>
      <color indexed="10"/>
      <name val="Times New Roman"/>
      <family val="0"/>
    </font>
    <font>
      <u val="single"/>
      <sz val="10"/>
      <color indexed="36"/>
      <name val="Tms Rmn"/>
      <family val="0"/>
    </font>
    <font>
      <u val="single"/>
      <sz val="10"/>
      <color indexed="12"/>
      <name val="Tms Rmn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169" fontId="11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28" applyFont="1" applyFill="1">
      <alignment/>
      <protection/>
    </xf>
    <xf numFmtId="0" fontId="1" fillId="0" borderId="0" xfId="24" applyFont="1" applyFill="1">
      <alignment/>
      <protection/>
    </xf>
    <xf numFmtId="0" fontId="3" fillId="0" borderId="0" xfId="28" applyFont="1" applyFill="1">
      <alignment/>
      <protection/>
    </xf>
    <xf numFmtId="0" fontId="1" fillId="0" borderId="1" xfId="28" applyFont="1" applyFill="1" applyBorder="1">
      <alignment/>
      <protection/>
    </xf>
    <xf numFmtId="0" fontId="5" fillId="0" borderId="1" xfId="28" applyFont="1" applyFill="1" applyBorder="1">
      <alignment/>
      <protection/>
    </xf>
    <xf numFmtId="3" fontId="1" fillId="0" borderId="1" xfId="28" applyNumberFormat="1" applyFont="1" applyFill="1" applyBorder="1">
      <alignment/>
      <protection/>
    </xf>
    <xf numFmtId="3" fontId="5" fillId="0" borderId="2" xfId="28" applyNumberFormat="1" applyFont="1" applyFill="1" applyBorder="1">
      <alignment/>
      <protection/>
    </xf>
    <xf numFmtId="3" fontId="5" fillId="0" borderId="1" xfId="28" applyNumberFormat="1" applyFont="1" applyFill="1" applyBorder="1">
      <alignment/>
      <protection/>
    </xf>
    <xf numFmtId="3" fontId="1" fillId="0" borderId="0" xfId="24" applyNumberFormat="1" applyFont="1" applyFill="1">
      <alignment/>
      <protection/>
    </xf>
    <xf numFmtId="0" fontId="1" fillId="0" borderId="0" xfId="28" applyFont="1" applyFill="1" applyBorder="1">
      <alignment/>
      <protection/>
    </xf>
    <xf numFmtId="0" fontId="5" fillId="0" borderId="0" xfId="23" applyFont="1" applyFill="1" applyAlignment="1">
      <alignment horizontal="left"/>
      <protection/>
    </xf>
    <xf numFmtId="0" fontId="1" fillId="0" borderId="0" xfId="27" applyFont="1">
      <alignment/>
      <protection/>
    </xf>
    <xf numFmtId="3" fontId="1" fillId="0" borderId="0" xfId="27" applyNumberFormat="1" applyFont="1">
      <alignment/>
      <protection/>
    </xf>
    <xf numFmtId="0" fontId="1" fillId="0" borderId="0" xfId="27" applyFont="1" applyAlignment="1">
      <alignment horizontal="center"/>
      <protection/>
    </xf>
    <xf numFmtId="0" fontId="3" fillId="0" borderId="0" xfId="27" applyFont="1">
      <alignment/>
      <protection/>
    </xf>
    <xf numFmtId="0" fontId="8" fillId="0" borderId="0" xfId="27" applyFont="1" applyBorder="1">
      <alignment/>
      <protection/>
    </xf>
    <xf numFmtId="0" fontId="8" fillId="0" borderId="3" xfId="27" applyFont="1" applyBorder="1" applyAlignment="1">
      <alignment horizontal="center"/>
      <protection/>
    </xf>
    <xf numFmtId="0" fontId="8" fillId="2" borderId="3" xfId="27" applyFont="1" applyFill="1" applyBorder="1" applyAlignment="1">
      <alignment horizontal="center"/>
      <protection/>
    </xf>
    <xf numFmtId="0" fontId="7" fillId="0" borderId="0" xfId="27" applyFont="1">
      <alignment/>
      <protection/>
    </xf>
    <xf numFmtId="0" fontId="10" fillId="0" borderId="0" xfId="27" applyFont="1" applyBorder="1">
      <alignment/>
      <protection/>
    </xf>
    <xf numFmtId="0" fontId="8" fillId="3" borderId="4" xfId="27" applyFont="1" applyFill="1" applyBorder="1">
      <alignment/>
      <protection/>
    </xf>
    <xf numFmtId="0" fontId="8" fillId="2" borderId="4" xfId="27" applyFont="1" applyFill="1" applyBorder="1">
      <alignment/>
      <protection/>
    </xf>
    <xf numFmtId="0" fontId="1" fillId="0" borderId="0" xfId="27" applyFont="1" applyFill="1" applyAlignment="1">
      <alignment horizontal="center"/>
      <protection/>
    </xf>
    <xf numFmtId="3" fontId="10" fillId="0" borderId="4" xfId="27" applyNumberFormat="1" applyFont="1" applyBorder="1">
      <alignment/>
      <protection/>
    </xf>
    <xf numFmtId="3" fontId="10" fillId="2" borderId="4" xfId="27" applyNumberFormat="1" applyFont="1" applyFill="1" applyBorder="1">
      <alignment/>
      <protection/>
    </xf>
    <xf numFmtId="3" fontId="1" fillId="0" borderId="0" xfId="27" applyNumberFormat="1" applyFont="1" applyAlignment="1">
      <alignment horizontal="center"/>
      <protection/>
    </xf>
    <xf numFmtId="3" fontId="10" fillId="0" borderId="5" xfId="27" applyNumberFormat="1" applyFont="1" applyBorder="1">
      <alignment/>
      <protection/>
    </xf>
    <xf numFmtId="3" fontId="10" fillId="2" borderId="5" xfId="27" applyNumberFormat="1" applyFont="1" applyFill="1" applyBorder="1">
      <alignment/>
      <protection/>
    </xf>
    <xf numFmtId="3" fontId="8" fillId="0" borderId="6" xfId="27" applyNumberFormat="1" applyFont="1" applyFill="1" applyBorder="1">
      <alignment/>
      <protection/>
    </xf>
    <xf numFmtId="3" fontId="8" fillId="2" borderId="6" xfId="27" applyNumberFormat="1" applyFont="1" applyFill="1" applyBorder="1">
      <alignment/>
      <protection/>
    </xf>
    <xf numFmtId="3" fontId="10" fillId="0" borderId="4" xfId="27" applyNumberFormat="1" applyFont="1" applyFill="1" applyBorder="1">
      <alignment/>
      <protection/>
    </xf>
    <xf numFmtId="3" fontId="8" fillId="0" borderId="4" xfId="27" applyNumberFormat="1" applyFont="1" applyFill="1" applyBorder="1">
      <alignment/>
      <protection/>
    </xf>
    <xf numFmtId="3" fontId="8" fillId="2" borderId="4" xfId="27" applyNumberFormat="1" applyFont="1" applyFill="1" applyBorder="1">
      <alignment/>
      <protection/>
    </xf>
    <xf numFmtId="3" fontId="10" fillId="0" borderId="5" xfId="27" applyNumberFormat="1" applyFont="1" applyFill="1" applyBorder="1">
      <alignment/>
      <protection/>
    </xf>
    <xf numFmtId="3" fontId="8" fillId="0" borderId="6" xfId="25" applyNumberFormat="1" applyFont="1" applyFill="1" applyBorder="1" applyAlignment="1">
      <alignment horizontal="right"/>
      <protection/>
    </xf>
    <xf numFmtId="3" fontId="8" fillId="2" borderId="6" xfId="25" applyNumberFormat="1" applyFont="1" applyFill="1" applyBorder="1" applyAlignment="1">
      <alignment horizontal="right"/>
      <protection/>
    </xf>
    <xf numFmtId="3" fontId="10" fillId="0" borderId="4" xfId="27" applyNumberFormat="1" applyFont="1" applyFill="1" applyBorder="1" applyAlignment="1">
      <alignment/>
      <protection/>
    </xf>
    <xf numFmtId="3" fontId="10" fillId="2" borderId="4" xfId="27" applyNumberFormat="1" applyFont="1" applyFill="1" applyBorder="1" applyAlignment="1">
      <alignment/>
      <protection/>
    </xf>
    <xf numFmtId="3" fontId="5" fillId="0" borderId="0" xfId="27" applyNumberFormat="1" applyFont="1" applyAlignment="1">
      <alignment horizontal="center"/>
      <protection/>
    </xf>
    <xf numFmtId="166" fontId="5" fillId="0" borderId="0" xfId="27" applyNumberFormat="1" applyFont="1">
      <alignment/>
      <protection/>
    </xf>
    <xf numFmtId="3" fontId="7" fillId="0" borderId="0" xfId="17" applyNumberFormat="1" applyFont="1" applyAlignment="1">
      <alignment/>
    </xf>
    <xf numFmtId="3" fontId="12" fillId="0" borderId="5" xfId="27" applyNumberFormat="1" applyFont="1" applyFill="1" applyBorder="1" applyAlignment="1">
      <alignment/>
      <protection/>
    </xf>
    <xf numFmtId="3" fontId="12" fillId="2" borderId="5" xfId="27" applyNumberFormat="1" applyFont="1" applyFill="1" applyBorder="1" applyAlignment="1">
      <alignment/>
      <protection/>
    </xf>
    <xf numFmtId="0" fontId="13" fillId="0" borderId="0" xfId="27" applyFont="1">
      <alignment/>
      <protection/>
    </xf>
    <xf numFmtId="3" fontId="8" fillId="0" borderId="7" xfId="27" applyNumberFormat="1" applyFont="1" applyFill="1" applyBorder="1">
      <alignment/>
      <protection/>
    </xf>
    <xf numFmtId="3" fontId="8" fillId="2" borderId="7" xfId="27" applyNumberFormat="1" applyFont="1" applyFill="1" applyBorder="1">
      <alignment/>
      <protection/>
    </xf>
    <xf numFmtId="3" fontId="10" fillId="0" borderId="0" xfId="27" applyNumberFormat="1" applyFont="1" applyBorder="1">
      <alignment/>
      <protection/>
    </xf>
    <xf numFmtId="0" fontId="10" fillId="0" borderId="0" xfId="27" applyFont="1" applyFill="1" applyBorder="1">
      <alignment/>
      <protection/>
    </xf>
    <xf numFmtId="3" fontId="10" fillId="0" borderId="0" xfId="27" applyNumberFormat="1" applyFont="1" applyFill="1" applyBorder="1">
      <alignment/>
      <protection/>
    </xf>
    <xf numFmtId="0" fontId="15" fillId="0" borderId="0" xfId="27" applyFont="1" applyFill="1" applyBorder="1">
      <alignment/>
      <protection/>
    </xf>
    <xf numFmtId="3" fontId="15" fillId="0" borderId="0" xfId="27" applyNumberFormat="1" applyFont="1" applyFill="1" applyBorder="1">
      <alignment/>
      <protection/>
    </xf>
    <xf numFmtId="0" fontId="1" fillId="0" borderId="0" xfId="27" applyFont="1" applyFill="1" applyBorder="1">
      <alignment/>
      <protection/>
    </xf>
    <xf numFmtId="9" fontId="10" fillId="0" borderId="0" xfId="29" applyFont="1" applyFill="1" applyAlignment="1">
      <alignment/>
    </xf>
    <xf numFmtId="3" fontId="10" fillId="0" borderId="0" xfId="27" applyNumberFormat="1" applyFont="1" applyFill="1">
      <alignment/>
      <protection/>
    </xf>
    <xf numFmtId="3" fontId="5" fillId="0" borderId="0" xfId="27" applyNumberFormat="1" applyFont="1" applyBorder="1" applyAlignment="1">
      <alignment horizontal="right"/>
      <protection/>
    </xf>
    <xf numFmtId="0" fontId="1" fillId="0" borderId="0" xfId="27" applyFont="1" applyBorder="1">
      <alignment/>
      <protection/>
    </xf>
    <xf numFmtId="0" fontId="1" fillId="0" borderId="0" xfId="27" applyFont="1" applyBorder="1" applyAlignment="1">
      <alignment horizontal="center"/>
      <protection/>
    </xf>
    <xf numFmtId="0" fontId="16" fillId="0" borderId="0" xfId="27" applyFont="1" applyBorder="1" applyAlignment="1">
      <alignment horizontal="right"/>
      <protection/>
    </xf>
    <xf numFmtId="0" fontId="5" fillId="0" borderId="0" xfId="27" applyFont="1" applyBorder="1" applyAlignment="1">
      <alignment horizontal="right"/>
      <protection/>
    </xf>
    <xf numFmtId="0" fontId="1" fillId="0" borderId="0" xfId="27" applyFont="1" applyBorder="1" applyAlignment="1">
      <alignment horizontal="right"/>
      <protection/>
    </xf>
    <xf numFmtId="3" fontId="1" fillId="0" borderId="0" xfId="27" applyNumberFormat="1" applyFont="1" applyBorder="1" applyAlignment="1">
      <alignment horizontal="right"/>
      <protection/>
    </xf>
    <xf numFmtId="166" fontId="1" fillId="0" borderId="0" xfId="27" applyNumberFormat="1" applyFont="1" applyBorder="1" applyAlignment="1">
      <alignment horizontal="right"/>
      <protection/>
    </xf>
    <xf numFmtId="166" fontId="5" fillId="0" borderId="0" xfId="27" applyNumberFormat="1" applyFont="1" applyBorder="1" applyAlignment="1">
      <alignment horizontal="right"/>
      <protection/>
    </xf>
    <xf numFmtId="3" fontId="5" fillId="0" borderId="0" xfId="27" applyNumberFormat="1" applyFont="1" applyBorder="1" applyAlignment="1">
      <alignment horizontal="center"/>
      <protection/>
    </xf>
    <xf numFmtId="166" fontId="5" fillId="0" borderId="0" xfId="27" applyNumberFormat="1" applyFont="1" applyBorder="1" applyAlignment="1">
      <alignment horizontal="center"/>
      <protection/>
    </xf>
    <xf numFmtId="0" fontId="1" fillId="0" borderId="0" xfId="27" applyFont="1" applyFill="1">
      <alignment/>
      <protection/>
    </xf>
    <xf numFmtId="0" fontId="3" fillId="0" borderId="0" xfId="27" applyFont="1" applyFill="1">
      <alignment/>
      <protection/>
    </xf>
    <xf numFmtId="0" fontId="5" fillId="0" borderId="0" xfId="27" applyFont="1" applyFill="1">
      <alignment/>
      <protection/>
    </xf>
    <xf numFmtId="3" fontId="14" fillId="0" borderId="0" xfId="27" applyNumberFormat="1" applyFont="1" applyFill="1">
      <alignment/>
      <protection/>
    </xf>
    <xf numFmtId="3" fontId="10" fillId="2" borderId="6" xfId="27" applyNumberFormat="1" applyFont="1" applyFill="1" applyBorder="1">
      <alignment/>
      <protection/>
    </xf>
    <xf numFmtId="3" fontId="10" fillId="2" borderId="6" xfId="0" applyNumberFormat="1" applyFont="1" applyFill="1" applyBorder="1" applyAlignment="1">
      <alignment/>
    </xf>
    <xf numFmtId="3" fontId="10" fillId="2" borderId="8" xfId="0" applyNumberFormat="1" applyFont="1" applyFill="1" applyBorder="1" applyAlignment="1">
      <alignment/>
    </xf>
    <xf numFmtId="0" fontId="8" fillId="0" borderId="9" xfId="27" applyFont="1" applyBorder="1" applyAlignment="1">
      <alignment horizontal="left"/>
      <protection/>
    </xf>
    <xf numFmtId="3" fontId="8" fillId="2" borderId="9" xfId="24" applyNumberFormat="1" applyFont="1" applyFill="1" applyBorder="1">
      <alignment/>
      <protection/>
    </xf>
    <xf numFmtId="3" fontId="10" fillId="2" borderId="4" xfId="24" applyNumberFormat="1" applyFont="1" applyFill="1" applyBorder="1">
      <alignment/>
      <protection/>
    </xf>
    <xf numFmtId="3" fontId="10" fillId="2" borderId="5" xfId="24" applyNumberFormat="1" applyFont="1" applyFill="1" applyBorder="1">
      <alignment/>
      <protection/>
    </xf>
    <xf numFmtId="3" fontId="8" fillId="2" borderId="4" xfId="24" applyNumberFormat="1" applyFont="1" applyFill="1" applyBorder="1">
      <alignment/>
      <protection/>
    </xf>
    <xf numFmtId="3" fontId="12" fillId="2" borderId="5" xfId="24" applyNumberFormat="1" applyFont="1" applyFill="1" applyBorder="1">
      <alignment/>
      <protection/>
    </xf>
    <xf numFmtId="3" fontId="10" fillId="2" borderId="4" xfId="24" applyNumberFormat="1" applyFont="1" applyFill="1" applyBorder="1" applyAlignment="1">
      <alignment horizontal="right"/>
      <protection/>
    </xf>
    <xf numFmtId="3" fontId="8" fillId="0" borderId="0" xfId="27" applyNumberFormat="1" applyFont="1" applyFill="1" applyBorder="1" applyAlignment="1">
      <alignment horizontal="right"/>
      <protection/>
    </xf>
    <xf numFmtId="3" fontId="8" fillId="0" borderId="0" xfId="27" applyNumberFormat="1" applyFont="1" applyFill="1">
      <alignment/>
      <protection/>
    </xf>
    <xf numFmtId="0" fontId="20" fillId="0" borderId="0" xfId="26" applyFont="1">
      <alignment/>
      <protection/>
    </xf>
    <xf numFmtId="0" fontId="8" fillId="0" borderId="0" xfId="23" applyFont="1" applyAlignment="1">
      <alignment horizontal="left"/>
      <protection/>
    </xf>
    <xf numFmtId="167" fontId="8" fillId="0" borderId="0" xfId="23" applyNumberFormat="1" applyFont="1" applyBorder="1" applyAlignment="1">
      <alignment horizontal="right"/>
      <protection/>
    </xf>
    <xf numFmtId="0" fontId="9" fillId="0" borderId="0" xfId="23" applyFont="1" applyAlignment="1">
      <alignment horizontal="left"/>
      <protection/>
    </xf>
    <xf numFmtId="167" fontId="8" fillId="0" borderId="0" xfId="23" applyNumberFormat="1" applyFont="1" applyBorder="1" applyAlignment="1">
      <alignment horizontal="center"/>
      <protection/>
    </xf>
    <xf numFmtId="0" fontId="9" fillId="0" borderId="0" xfId="23" applyFont="1" applyAlignment="1">
      <alignment horizontal="center"/>
      <protection/>
    </xf>
    <xf numFmtId="167" fontId="8" fillId="0" borderId="0" xfId="23" applyNumberFormat="1" applyFont="1" applyFill="1" applyBorder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167" fontId="8" fillId="0" borderId="0" xfId="23" applyNumberFormat="1" applyFont="1" applyFill="1" applyBorder="1" applyAlignment="1">
      <alignment horizontal="right"/>
      <protection/>
    </xf>
    <xf numFmtId="0" fontId="10" fillId="0" borderId="0" xfId="23" applyFont="1" applyFill="1" applyBorder="1" applyAlignment="1">
      <alignment horizontal="left"/>
      <protection/>
    </xf>
    <xf numFmtId="0" fontId="20" fillId="0" borderId="0" xfId="26" applyFont="1" applyFill="1">
      <alignment/>
      <protection/>
    </xf>
    <xf numFmtId="0" fontId="21" fillId="0" borderId="0" xfId="26" applyFont="1" applyFill="1">
      <alignment/>
      <protection/>
    </xf>
    <xf numFmtId="0" fontId="10" fillId="0" borderId="0" xfId="23" applyFont="1" applyFill="1" applyAlignment="1">
      <alignment horizontal="left"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8" fillId="0" borderId="0" xfId="23" applyFont="1" applyFill="1" applyBorder="1" applyAlignment="1">
      <alignment horizontal="right"/>
      <protection/>
    </xf>
    <xf numFmtId="3" fontId="8" fillId="0" borderId="5" xfId="31" applyNumberFormat="1" applyFont="1" applyFill="1" applyBorder="1" applyAlignment="1">
      <alignment horizontal="right"/>
    </xf>
    <xf numFmtId="3" fontId="8" fillId="0" borderId="10" xfId="23" applyNumberFormat="1" applyFont="1" applyFill="1" applyBorder="1">
      <alignment/>
      <protection/>
    </xf>
    <xf numFmtId="3" fontId="8" fillId="0" borderId="0" xfId="23" applyNumberFormat="1" applyFont="1" applyFill="1" applyBorder="1">
      <alignment/>
      <protection/>
    </xf>
    <xf numFmtId="0" fontId="20" fillId="0" borderId="0" xfId="26" applyFont="1" applyBorder="1">
      <alignment/>
      <protection/>
    </xf>
    <xf numFmtId="3" fontId="8" fillId="0" borderId="5" xfId="23" applyNumberFormat="1" applyFont="1" applyFill="1" applyBorder="1">
      <alignment/>
      <protection/>
    </xf>
    <xf numFmtId="0" fontId="8" fillId="0" borderId="0" xfId="23" applyFont="1" applyFill="1" applyBorder="1" applyAlignment="1">
      <alignment horizontal="left"/>
      <protection/>
    </xf>
    <xf numFmtId="167" fontId="10" fillId="0" borderId="0" xfId="23" applyNumberFormat="1" applyFont="1" applyFill="1" applyBorder="1" applyAlignment="1">
      <alignment horizontal="right"/>
      <protection/>
    </xf>
    <xf numFmtId="0" fontId="8" fillId="0" borderId="0" xfId="23" applyFont="1" applyFill="1" applyAlignment="1">
      <alignment horizontal="left"/>
      <protection/>
    </xf>
    <xf numFmtId="167" fontId="10" fillId="0" borderId="4" xfId="23" applyNumberFormat="1" applyFont="1" applyFill="1" applyBorder="1" applyAlignment="1">
      <alignment horizontal="right"/>
      <protection/>
    </xf>
    <xf numFmtId="3" fontId="10" fillId="0" borderId="4" xfId="26" applyNumberFormat="1" applyFont="1" applyFill="1" applyBorder="1">
      <alignment/>
      <protection/>
    </xf>
    <xf numFmtId="3" fontId="10" fillId="4" borderId="4" xfId="31" applyNumberFormat="1" applyFont="1" applyFill="1" applyBorder="1" applyAlignment="1">
      <alignment horizontal="right"/>
    </xf>
    <xf numFmtId="3" fontId="8" fillId="0" borderId="5" xfId="31" applyNumberFormat="1" applyFont="1" applyFill="1" applyBorder="1" applyAlignment="1">
      <alignment/>
    </xf>
    <xf numFmtId="2" fontId="8" fillId="0" borderId="0" xfId="23" applyNumberFormat="1" applyFont="1" applyFill="1" applyBorder="1" applyAlignment="1">
      <alignment horizontal="right"/>
      <protection/>
    </xf>
    <xf numFmtId="167" fontId="10" fillId="0" borderId="0" xfId="26" applyNumberFormat="1" applyFont="1" applyFill="1">
      <alignment/>
      <protection/>
    </xf>
    <xf numFmtId="3" fontId="8" fillId="0" borderId="4" xfId="26" applyNumberFormat="1" applyFont="1" applyFill="1" applyBorder="1">
      <alignment/>
      <protection/>
    </xf>
    <xf numFmtId="3" fontId="8" fillId="0" borderId="5" xfId="26" applyNumberFormat="1" applyFont="1" applyFill="1" applyBorder="1">
      <alignment/>
      <protection/>
    </xf>
    <xf numFmtId="0" fontId="10" fillId="0" borderId="0" xfId="26" applyFont="1" applyFill="1">
      <alignment/>
      <protection/>
    </xf>
    <xf numFmtId="0" fontId="8" fillId="0" borderId="0" xfId="26" applyFont="1" applyFill="1">
      <alignment/>
      <protection/>
    </xf>
    <xf numFmtId="0" fontId="10" fillId="0" borderId="0" xfId="26" applyFont="1">
      <alignment/>
      <protection/>
    </xf>
    <xf numFmtId="167" fontId="20" fillId="0" borderId="0" xfId="26" applyNumberFormat="1" applyFont="1" applyFill="1">
      <alignment/>
      <protection/>
    </xf>
    <xf numFmtId="167" fontId="20" fillId="0" borderId="0" xfId="26" applyNumberFormat="1" applyFont="1">
      <alignment/>
      <protection/>
    </xf>
    <xf numFmtId="167" fontId="8" fillId="5" borderId="9" xfId="23" applyNumberFormat="1" applyFont="1" applyFill="1" applyBorder="1" applyAlignment="1">
      <alignment horizontal="center" vertical="center" wrapText="1"/>
      <protection/>
    </xf>
    <xf numFmtId="0" fontId="5" fillId="0" borderId="0" xfId="28" applyFont="1" applyFill="1">
      <alignment/>
      <protection/>
    </xf>
    <xf numFmtId="0" fontId="5" fillId="0" borderId="0" xfId="23" applyFont="1" applyAlignment="1">
      <alignment horizontal="left"/>
      <protection/>
    </xf>
    <xf numFmtId="0" fontId="3" fillId="0" borderId="0" xfId="23" applyFont="1" applyAlignment="1">
      <alignment horizontal="left"/>
      <protection/>
    </xf>
    <xf numFmtId="3" fontId="8" fillId="2" borderId="9" xfId="27" applyNumberFormat="1" applyFont="1" applyFill="1" applyBorder="1" applyAlignment="1">
      <alignment horizontal="center" vertical="center" wrapText="1"/>
      <protection/>
    </xf>
    <xf numFmtId="0" fontId="10" fillId="0" borderId="4" xfId="27" applyFont="1" applyBorder="1">
      <alignment/>
      <protection/>
    </xf>
    <xf numFmtId="0" fontId="8" fillId="0" borderId="4" xfId="27" applyFont="1" applyBorder="1">
      <alignment/>
      <protection/>
    </xf>
    <xf numFmtId="0" fontId="10" fillId="0" borderId="4" xfId="27" applyFont="1" applyBorder="1" applyAlignment="1">
      <alignment/>
      <protection/>
    </xf>
    <xf numFmtId="0" fontId="12" fillId="0" borderId="4" xfId="27" applyFont="1" applyBorder="1" applyAlignment="1">
      <alignment/>
      <protection/>
    </xf>
    <xf numFmtId="0" fontId="8" fillId="0" borderId="9" xfId="27" applyFont="1" applyFill="1" applyBorder="1">
      <alignment/>
      <protection/>
    </xf>
    <xf numFmtId="3" fontId="10" fillId="2" borderId="8" xfId="27" applyNumberFormat="1" applyFont="1" applyFill="1" applyBorder="1">
      <alignment/>
      <protection/>
    </xf>
    <xf numFmtId="0" fontId="8" fillId="2" borderId="9" xfId="27" applyFont="1" applyFill="1" applyBorder="1" applyAlignment="1">
      <alignment horizontal="center" vertical="center" wrapText="1"/>
      <protection/>
    </xf>
    <xf numFmtId="9" fontId="10" fillId="2" borderId="4" xfId="27" applyNumberFormat="1" applyFont="1" applyFill="1" applyBorder="1">
      <alignment/>
      <protection/>
    </xf>
    <xf numFmtId="9" fontId="10" fillId="2" borderId="5" xfId="27" applyNumberFormat="1" applyFont="1" applyFill="1" applyBorder="1">
      <alignment/>
      <protection/>
    </xf>
    <xf numFmtId="167" fontId="10" fillId="0" borderId="0" xfId="26" applyNumberFormat="1" applyFont="1" applyFill="1" applyBorder="1">
      <alignment/>
      <protection/>
    </xf>
    <xf numFmtId="3" fontId="10" fillId="0" borderId="1" xfId="26" applyNumberFormat="1" applyFont="1" applyFill="1" applyBorder="1">
      <alignment/>
      <protection/>
    </xf>
    <xf numFmtId="3" fontId="8" fillId="0" borderId="1" xfId="26" applyNumberFormat="1" applyFont="1" applyFill="1" applyBorder="1">
      <alignment/>
      <protection/>
    </xf>
    <xf numFmtId="3" fontId="8" fillId="0" borderId="11" xfId="26" applyNumberFormat="1" applyFont="1" applyFill="1" applyBorder="1">
      <alignment/>
      <protection/>
    </xf>
    <xf numFmtId="3" fontId="10" fillId="0" borderId="4" xfId="31" applyNumberFormat="1" applyFont="1" applyFill="1" applyBorder="1" applyAlignment="1">
      <alignment horizontal="right"/>
    </xf>
    <xf numFmtId="3" fontId="5" fillId="0" borderId="0" xfId="23" applyNumberFormat="1" applyFont="1" applyFill="1" applyAlignment="1">
      <alignment horizontal="left"/>
      <protection/>
    </xf>
    <xf numFmtId="3" fontId="10" fillId="0" borderId="0" xfId="26" applyNumberFormat="1" applyFont="1" applyFill="1" applyBorder="1">
      <alignment/>
      <protection/>
    </xf>
    <xf numFmtId="3" fontId="20" fillId="0" borderId="0" xfId="26" applyNumberFormat="1" applyFont="1">
      <alignment/>
      <protection/>
    </xf>
    <xf numFmtId="10" fontId="20" fillId="0" borderId="0" xfId="29" applyNumberFormat="1" applyFont="1" applyAlignment="1">
      <alignment/>
    </xf>
    <xf numFmtId="1" fontId="8" fillId="0" borderId="4" xfId="26" applyNumberFormat="1" applyFont="1" applyFill="1" applyBorder="1" applyAlignment="1">
      <alignment horizontal="center"/>
      <protection/>
    </xf>
    <xf numFmtId="167" fontId="10" fillId="0" borderId="4" xfId="26" applyNumberFormat="1" applyFont="1" applyFill="1" applyBorder="1">
      <alignment/>
      <protection/>
    </xf>
    <xf numFmtId="167" fontId="10" fillId="0" borderId="4" xfId="31" applyNumberFormat="1" applyFont="1" applyFill="1" applyBorder="1" applyAlignment="1">
      <alignment horizontal="right"/>
    </xf>
    <xf numFmtId="3" fontId="10" fillId="4" borderId="4" xfId="23" applyNumberFormat="1" applyFont="1" applyFill="1" applyBorder="1" applyAlignment="1">
      <alignment horizontal="right"/>
      <protection/>
    </xf>
    <xf numFmtId="3" fontId="10" fillId="0" borderId="4" xfId="23" applyNumberFormat="1" applyFont="1" applyFill="1" applyBorder="1" applyAlignment="1">
      <alignment horizontal="right"/>
      <protection/>
    </xf>
    <xf numFmtId="3" fontId="12" fillId="4" borderId="4" xfId="31" applyNumberFormat="1" applyFont="1" applyFill="1" applyBorder="1" applyAlignment="1">
      <alignment horizontal="right"/>
    </xf>
    <xf numFmtId="3" fontId="8" fillId="0" borderId="4" xfId="31" applyNumberFormat="1" applyFont="1" applyFill="1" applyBorder="1" applyAlignment="1">
      <alignment/>
    </xf>
    <xf numFmtId="167" fontId="8" fillId="5" borderId="12" xfId="23" applyNumberFormat="1" applyFont="1" applyFill="1" applyBorder="1" applyAlignment="1">
      <alignment horizontal="center" vertical="center" wrapText="1"/>
      <protection/>
    </xf>
    <xf numFmtId="1" fontId="8" fillId="0" borderId="13" xfId="26" applyNumberFormat="1" applyFont="1" applyFill="1" applyBorder="1" applyAlignment="1">
      <alignment horizontal="center"/>
      <protection/>
    </xf>
    <xf numFmtId="1" fontId="8" fillId="0" borderId="14" xfId="26" applyNumberFormat="1" applyFont="1" applyFill="1" applyBorder="1" applyAlignment="1">
      <alignment horizontal="center"/>
      <protection/>
    </xf>
    <xf numFmtId="167" fontId="10" fillId="0" borderId="14" xfId="26" applyNumberFormat="1" applyFont="1" applyFill="1" applyBorder="1">
      <alignment/>
      <protection/>
    </xf>
    <xf numFmtId="3" fontId="10" fillId="4" borderId="14" xfId="31" applyNumberFormat="1" applyFont="1" applyFill="1" applyBorder="1" applyAlignment="1">
      <alignment horizontal="right"/>
    </xf>
    <xf numFmtId="3" fontId="10" fillId="0" borderId="14" xfId="31" applyNumberFormat="1" applyFont="1" applyFill="1" applyBorder="1" applyAlignment="1">
      <alignment horizontal="right"/>
    </xf>
    <xf numFmtId="3" fontId="8" fillId="0" borderId="15" xfId="31" applyNumberFormat="1" applyFont="1" applyFill="1" applyBorder="1" applyAlignment="1">
      <alignment/>
    </xf>
    <xf numFmtId="167" fontId="10" fillId="0" borderId="14" xfId="23" applyNumberFormat="1" applyFont="1" applyFill="1" applyBorder="1" applyAlignment="1">
      <alignment horizontal="right"/>
      <protection/>
    </xf>
    <xf numFmtId="167" fontId="10" fillId="0" borderId="14" xfId="31" applyNumberFormat="1" applyFont="1" applyFill="1" applyBorder="1" applyAlignment="1">
      <alignment horizontal="right"/>
    </xf>
    <xf numFmtId="3" fontId="10" fillId="4" borderId="14" xfId="23" applyNumberFormat="1" applyFont="1" applyFill="1" applyBorder="1" applyAlignment="1">
      <alignment horizontal="right"/>
      <protection/>
    </xf>
    <xf numFmtId="3" fontId="10" fillId="0" borderId="14" xfId="23" applyNumberFormat="1" applyFont="1" applyFill="1" applyBorder="1" applyAlignment="1">
      <alignment horizontal="right"/>
      <protection/>
    </xf>
    <xf numFmtId="3" fontId="12" fillId="4" borderId="14" xfId="31" applyNumberFormat="1" applyFont="1" applyFill="1" applyBorder="1" applyAlignment="1">
      <alignment horizontal="right"/>
    </xf>
    <xf numFmtId="3" fontId="8" fillId="0" borderId="14" xfId="31" applyNumberFormat="1" applyFont="1" applyFill="1" applyBorder="1" applyAlignment="1">
      <alignment/>
    </xf>
    <xf numFmtId="3" fontId="8" fillId="0" borderId="15" xfId="31" applyNumberFormat="1" applyFont="1" applyFill="1" applyBorder="1" applyAlignment="1">
      <alignment horizontal="right"/>
    </xf>
    <xf numFmtId="3" fontId="8" fillId="0" borderId="15" xfId="23" applyNumberFormat="1" applyFont="1" applyFill="1" applyBorder="1">
      <alignment/>
      <protection/>
    </xf>
    <xf numFmtId="3" fontId="8" fillId="0" borderId="14" xfId="23" applyNumberFormat="1" applyFont="1" applyFill="1" applyBorder="1">
      <alignment/>
      <protection/>
    </xf>
    <xf numFmtId="3" fontId="8" fillId="0" borderId="16" xfId="31" applyNumberFormat="1" applyFont="1" applyFill="1" applyBorder="1" applyAlignment="1">
      <alignment/>
    </xf>
    <xf numFmtId="3" fontId="8" fillId="0" borderId="9" xfId="23" applyNumberFormat="1" applyFont="1" applyFill="1" applyBorder="1">
      <alignment/>
      <protection/>
    </xf>
    <xf numFmtId="3" fontId="8" fillId="0" borderId="17" xfId="31" applyNumberFormat="1" applyFont="1" applyFill="1" applyBorder="1" applyAlignment="1">
      <alignment horizontal="right"/>
    </xf>
    <xf numFmtId="3" fontId="8" fillId="0" borderId="17" xfId="23" applyNumberFormat="1" applyFont="1" applyFill="1" applyBorder="1">
      <alignment/>
      <protection/>
    </xf>
    <xf numFmtId="167" fontId="10" fillId="0" borderId="18" xfId="23" applyNumberFormat="1" applyFont="1" applyFill="1" applyBorder="1" applyAlignment="1">
      <alignment horizontal="right"/>
      <protection/>
    </xf>
    <xf numFmtId="3" fontId="10" fillId="4" borderId="18" xfId="31" applyNumberFormat="1" applyFont="1" applyFill="1" applyBorder="1" applyAlignment="1">
      <alignment horizontal="right"/>
    </xf>
    <xf numFmtId="3" fontId="10" fillId="0" borderId="18" xfId="31" applyNumberFormat="1" applyFont="1" applyFill="1" applyBorder="1" applyAlignment="1">
      <alignment horizontal="right"/>
    </xf>
    <xf numFmtId="3" fontId="8" fillId="0" borderId="17" xfId="31" applyNumberFormat="1" applyFont="1" applyFill="1" applyBorder="1" applyAlignment="1">
      <alignment/>
    </xf>
    <xf numFmtId="3" fontId="8" fillId="0" borderId="19" xfId="23" applyNumberFormat="1" applyFont="1" applyFill="1" applyBorder="1">
      <alignment/>
      <protection/>
    </xf>
    <xf numFmtId="3" fontId="8" fillId="0" borderId="4" xfId="23" applyNumberFormat="1" applyFont="1" applyFill="1" applyBorder="1">
      <alignment/>
      <protection/>
    </xf>
    <xf numFmtId="3" fontId="8" fillId="0" borderId="4" xfId="31" applyNumberFormat="1" applyFont="1" applyFill="1" applyBorder="1" applyAlignment="1">
      <alignment horizontal="right"/>
    </xf>
    <xf numFmtId="167" fontId="10" fillId="0" borderId="20" xfId="31" applyNumberFormat="1" applyFont="1" applyFill="1" applyBorder="1" applyAlignment="1">
      <alignment horizontal="right"/>
    </xf>
    <xf numFmtId="3" fontId="8" fillId="0" borderId="20" xfId="23" applyNumberFormat="1" applyFont="1" applyFill="1" applyBorder="1">
      <alignment/>
      <protection/>
    </xf>
    <xf numFmtId="1" fontId="8" fillId="0" borderId="18" xfId="26" applyNumberFormat="1" applyFont="1" applyFill="1" applyBorder="1" applyAlignment="1">
      <alignment horizontal="center"/>
      <protection/>
    </xf>
    <xf numFmtId="167" fontId="10" fillId="0" borderId="18" xfId="26" applyNumberFormat="1" applyFont="1" applyFill="1" applyBorder="1">
      <alignment/>
      <protection/>
    </xf>
    <xf numFmtId="167" fontId="10" fillId="0" borderId="18" xfId="31" applyNumberFormat="1" applyFont="1" applyFill="1" applyBorder="1" applyAlignment="1">
      <alignment horizontal="right"/>
    </xf>
    <xf numFmtId="3" fontId="10" fillId="4" borderId="18" xfId="23" applyNumberFormat="1" applyFont="1" applyFill="1" applyBorder="1" applyAlignment="1">
      <alignment horizontal="right"/>
      <protection/>
    </xf>
    <xf numFmtId="3" fontId="10" fillId="0" borderId="18" xfId="23" applyNumberFormat="1" applyFont="1" applyFill="1" applyBorder="1" applyAlignment="1">
      <alignment horizontal="right"/>
      <protection/>
    </xf>
    <xf numFmtId="3" fontId="12" fillId="4" borderId="18" xfId="31" applyNumberFormat="1" applyFont="1" applyFill="1" applyBorder="1" applyAlignment="1">
      <alignment horizontal="right"/>
    </xf>
    <xf numFmtId="3" fontId="8" fillId="0" borderId="18" xfId="31" applyNumberFormat="1" applyFont="1" applyFill="1" applyBorder="1" applyAlignment="1">
      <alignment/>
    </xf>
    <xf numFmtId="3" fontId="8" fillId="0" borderId="18" xfId="23" applyNumberFormat="1" applyFont="1" applyFill="1" applyBorder="1">
      <alignment/>
      <protection/>
    </xf>
    <xf numFmtId="0" fontId="8" fillId="0" borderId="7" xfId="23" applyFont="1" applyFill="1" applyBorder="1" applyAlignment="1">
      <alignment horizontal="left"/>
      <protection/>
    </xf>
    <xf numFmtId="0" fontId="10" fillId="0" borderId="21" xfId="23" applyFont="1" applyFill="1" applyBorder="1" applyAlignment="1">
      <alignment horizontal="left"/>
      <protection/>
    </xf>
    <xf numFmtId="3" fontId="10" fillId="0" borderId="22" xfId="26" applyNumberFormat="1" applyFont="1" applyFill="1" applyBorder="1">
      <alignment/>
      <protection/>
    </xf>
    <xf numFmtId="3" fontId="10" fillId="0" borderId="23" xfId="26" applyNumberFormat="1" applyFont="1" applyFill="1" applyBorder="1">
      <alignment/>
      <protection/>
    </xf>
    <xf numFmtId="3" fontId="10" fillId="0" borderId="24" xfId="26" applyNumberFormat="1" applyFont="1" applyFill="1" applyBorder="1">
      <alignment/>
      <protection/>
    </xf>
    <xf numFmtId="0" fontId="10" fillId="0" borderId="25" xfId="23" applyFont="1" applyFill="1" applyBorder="1" applyAlignment="1">
      <alignment horizontal="left"/>
      <protection/>
    </xf>
    <xf numFmtId="3" fontId="10" fillId="0" borderId="26" xfId="26" applyNumberFormat="1" applyFont="1" applyFill="1" applyBorder="1">
      <alignment/>
      <protection/>
    </xf>
    <xf numFmtId="0" fontId="8" fillId="0" borderId="25" xfId="23" applyFont="1" applyFill="1" applyBorder="1" applyAlignment="1">
      <alignment horizontal="left"/>
      <protection/>
    </xf>
    <xf numFmtId="3" fontId="8" fillId="0" borderId="26" xfId="26" applyNumberFormat="1" applyFont="1" applyFill="1" applyBorder="1">
      <alignment/>
      <protection/>
    </xf>
    <xf numFmtId="3" fontId="8" fillId="0" borderId="27" xfId="26" applyNumberFormat="1" applyFont="1" applyFill="1" applyBorder="1">
      <alignment/>
      <protection/>
    </xf>
    <xf numFmtId="0" fontId="8" fillId="0" borderId="28" xfId="23" applyFont="1" applyFill="1" applyBorder="1" applyAlignment="1">
      <alignment horizontal="left"/>
      <protection/>
    </xf>
    <xf numFmtId="3" fontId="8" fillId="0" borderId="29" xfId="23" applyNumberFormat="1" applyFont="1" applyFill="1" applyBorder="1">
      <alignment/>
      <protection/>
    </xf>
    <xf numFmtId="3" fontId="8" fillId="0" borderId="30" xfId="23" applyNumberFormat="1" applyFont="1" applyFill="1" applyBorder="1">
      <alignment/>
      <protection/>
    </xf>
    <xf numFmtId="3" fontId="10" fillId="0" borderId="31" xfId="26" applyNumberFormat="1" applyFont="1" applyFill="1" applyBorder="1">
      <alignment/>
      <protection/>
    </xf>
    <xf numFmtId="3" fontId="10" fillId="0" borderId="14" xfId="26" applyNumberFormat="1" applyFont="1" applyFill="1" applyBorder="1">
      <alignment/>
      <protection/>
    </xf>
    <xf numFmtId="3" fontId="8" fillId="0" borderId="14" xfId="26" applyNumberFormat="1" applyFont="1" applyFill="1" applyBorder="1">
      <alignment/>
      <protection/>
    </xf>
    <xf numFmtId="3" fontId="8" fillId="0" borderId="15" xfId="26" applyNumberFormat="1" applyFont="1" applyFill="1" applyBorder="1">
      <alignment/>
      <protection/>
    </xf>
    <xf numFmtId="3" fontId="8" fillId="0" borderId="16" xfId="23" applyNumberFormat="1" applyFont="1" applyFill="1" applyBorder="1">
      <alignment/>
      <protection/>
    </xf>
    <xf numFmtId="0" fontId="8" fillId="0" borderId="0" xfId="27" applyFont="1" applyBorder="1" applyAlignment="1">
      <alignment horizontal="center"/>
      <protection/>
    </xf>
    <xf numFmtId="0" fontId="9" fillId="0" borderId="0" xfId="27" applyFont="1" applyFill="1" applyBorder="1" applyAlignment="1">
      <alignment horizontal="left"/>
      <protection/>
    </xf>
    <xf numFmtId="0" fontId="9" fillId="0" borderId="0" xfId="27" applyFont="1" applyFill="1" applyBorder="1" applyAlignment="1">
      <alignment horizontal="center"/>
      <protection/>
    </xf>
    <xf numFmtId="3" fontId="9" fillId="0" borderId="0" xfId="27" applyNumberFormat="1" applyFont="1" applyFill="1" applyBorder="1" applyAlignment="1">
      <alignment horizontal="center"/>
      <protection/>
    </xf>
    <xf numFmtId="0" fontId="8" fillId="2" borderId="6" xfId="27" applyFont="1" applyFill="1" applyBorder="1">
      <alignment/>
      <protection/>
    </xf>
    <xf numFmtId="3" fontId="10" fillId="2" borderId="6" xfId="27" applyNumberFormat="1" applyFont="1" applyFill="1" applyBorder="1" applyAlignment="1">
      <alignment/>
      <protection/>
    </xf>
    <xf numFmtId="3" fontId="12" fillId="2" borderId="8" xfId="27" applyNumberFormat="1" applyFont="1" applyFill="1" applyBorder="1" applyAlignment="1">
      <alignment/>
      <protection/>
    </xf>
    <xf numFmtId="0" fontId="8" fillId="2" borderId="1" xfId="27" applyFont="1" applyFill="1" applyBorder="1">
      <alignment/>
      <protection/>
    </xf>
    <xf numFmtId="3" fontId="10" fillId="2" borderId="0" xfId="0" applyNumberFormat="1" applyFont="1" applyFill="1" applyBorder="1" applyAlignment="1">
      <alignment/>
    </xf>
    <xf numFmtId="3" fontId="10" fillId="2" borderId="32" xfId="0" applyNumberFormat="1" applyFont="1" applyFill="1" applyBorder="1" applyAlignment="1">
      <alignment/>
    </xf>
    <xf numFmtId="3" fontId="8" fillId="2" borderId="0" xfId="27" applyNumberFormat="1" applyFont="1" applyFill="1" applyBorder="1">
      <alignment/>
      <protection/>
    </xf>
    <xf numFmtId="3" fontId="10" fillId="2" borderId="1" xfId="27" applyNumberFormat="1" applyFont="1" applyFill="1" applyBorder="1">
      <alignment/>
      <protection/>
    </xf>
    <xf numFmtId="3" fontId="8" fillId="2" borderId="1" xfId="27" applyNumberFormat="1" applyFont="1" applyFill="1" applyBorder="1">
      <alignment/>
      <protection/>
    </xf>
    <xf numFmtId="3" fontId="10" fillId="2" borderId="0" xfId="27" applyNumberFormat="1" applyFont="1" applyFill="1" applyBorder="1">
      <alignment/>
      <protection/>
    </xf>
    <xf numFmtId="3" fontId="10" fillId="2" borderId="32" xfId="27" applyNumberFormat="1" applyFont="1" applyFill="1" applyBorder="1">
      <alignment/>
      <protection/>
    </xf>
    <xf numFmtId="3" fontId="8" fillId="2" borderId="0" xfId="0" applyNumberFormat="1" applyFont="1" applyFill="1" applyBorder="1" applyAlignment="1">
      <alignment/>
    </xf>
    <xf numFmtId="0" fontId="10" fillId="2" borderId="32" xfId="24" applyFont="1" applyFill="1" applyBorder="1">
      <alignment/>
      <protection/>
    </xf>
    <xf numFmtId="3" fontId="8" fillId="2" borderId="0" xfId="25" applyNumberFormat="1" applyFont="1" applyFill="1" applyBorder="1" applyAlignment="1">
      <alignment horizontal="right"/>
      <protection/>
    </xf>
    <xf numFmtId="3" fontId="10" fillId="2" borderId="1" xfId="27" applyNumberFormat="1" applyFont="1" applyFill="1" applyBorder="1" applyAlignment="1">
      <alignment/>
      <protection/>
    </xf>
    <xf numFmtId="3" fontId="10" fillId="2" borderId="1" xfId="24" applyNumberFormat="1" applyFont="1" applyFill="1" applyBorder="1" applyAlignment="1">
      <alignment/>
      <protection/>
    </xf>
    <xf numFmtId="3" fontId="10" fillId="2" borderId="1" xfId="0" applyNumberFormat="1" applyFont="1" applyFill="1" applyBorder="1" applyAlignment="1">
      <alignment/>
    </xf>
    <xf numFmtId="3" fontId="12" fillId="2" borderId="11" xfId="0" applyNumberFormat="1" applyFont="1" applyFill="1" applyBorder="1" applyAlignment="1">
      <alignment/>
    </xf>
    <xf numFmtId="3" fontId="10" fillId="2" borderId="11" xfId="27" applyNumberFormat="1" applyFont="1" applyFill="1" applyBorder="1">
      <alignment/>
      <protection/>
    </xf>
    <xf numFmtId="0" fontId="8" fillId="0" borderId="12" xfId="27" applyFont="1" applyFill="1" applyBorder="1" applyAlignment="1">
      <alignment horizontal="center" vertical="center" wrapText="1"/>
      <protection/>
    </xf>
    <xf numFmtId="0" fontId="8" fillId="0" borderId="14" xfId="27" applyFont="1" applyFill="1" applyBorder="1">
      <alignment/>
      <protection/>
    </xf>
    <xf numFmtId="3" fontId="10" fillId="0" borderId="14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8" fillId="0" borderId="14" xfId="27" applyNumberFormat="1" applyFont="1" applyFill="1" applyBorder="1">
      <alignment/>
      <protection/>
    </xf>
    <xf numFmtId="3" fontId="10" fillId="0" borderId="14" xfId="27" applyNumberFormat="1" applyFont="1" applyFill="1" applyBorder="1">
      <alignment/>
      <protection/>
    </xf>
    <xf numFmtId="3" fontId="10" fillId="0" borderId="15" xfId="27" applyNumberFormat="1" applyFont="1" applyFill="1" applyBorder="1">
      <alignment/>
      <protection/>
    </xf>
    <xf numFmtId="3" fontId="8" fillId="0" borderId="14" xfId="0" applyNumberFormat="1" applyFont="1" applyBorder="1" applyAlignment="1">
      <alignment/>
    </xf>
    <xf numFmtId="0" fontId="10" fillId="0" borderId="15" xfId="24" applyFont="1" applyBorder="1">
      <alignment/>
      <protection/>
    </xf>
    <xf numFmtId="3" fontId="8" fillId="0" borderId="14" xfId="25" applyNumberFormat="1" applyFont="1" applyFill="1" applyBorder="1" applyAlignment="1">
      <alignment horizontal="right"/>
      <protection/>
    </xf>
    <xf numFmtId="3" fontId="10" fillId="0" borderId="14" xfId="27" applyNumberFormat="1" applyFont="1" applyFill="1" applyBorder="1" applyAlignment="1">
      <alignment/>
      <protection/>
    </xf>
    <xf numFmtId="3" fontId="10" fillId="0" borderId="14" xfId="24" applyNumberFormat="1" applyFont="1" applyBorder="1" applyAlignment="1">
      <alignment/>
      <protection/>
    </xf>
    <xf numFmtId="3" fontId="10" fillId="0" borderId="14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8" fillId="3" borderId="14" xfId="0" applyNumberFormat="1" applyFont="1" applyFill="1" applyBorder="1" applyAlignment="1">
      <alignment/>
    </xf>
    <xf numFmtId="3" fontId="8" fillId="2" borderId="33" xfId="27" applyNumberFormat="1" applyFont="1" applyFill="1" applyBorder="1">
      <alignment/>
      <protection/>
    </xf>
    <xf numFmtId="3" fontId="5" fillId="0" borderId="0" xfId="27" applyNumberFormat="1" applyFont="1" applyFill="1" applyBorder="1" applyAlignment="1">
      <alignment horizontal="right"/>
      <protection/>
    </xf>
    <xf numFmtId="0" fontId="8" fillId="2" borderId="2" xfId="27" applyFont="1" applyFill="1" applyBorder="1" applyAlignment="1">
      <alignment horizontal="center" vertical="center" wrapText="1"/>
      <protection/>
    </xf>
    <xf numFmtId="1" fontId="8" fillId="2" borderId="2" xfId="27" applyNumberFormat="1" applyFont="1" applyFill="1" applyBorder="1" applyAlignment="1">
      <alignment horizontal="center" vertical="center" wrapText="1"/>
      <protection/>
    </xf>
    <xf numFmtId="3" fontId="8" fillId="2" borderId="34" xfId="27" applyNumberFormat="1" applyFont="1" applyFill="1" applyBorder="1">
      <alignment/>
      <protection/>
    </xf>
    <xf numFmtId="0" fontId="20" fillId="0" borderId="35" xfId="26" applyFont="1" applyBorder="1">
      <alignment/>
      <protection/>
    </xf>
    <xf numFmtId="167" fontId="8" fillId="5" borderId="36" xfId="23" applyNumberFormat="1" applyFont="1" applyFill="1" applyBorder="1" applyAlignment="1">
      <alignment horizontal="center" vertical="center" wrapText="1"/>
      <protection/>
    </xf>
    <xf numFmtId="0" fontId="8" fillId="0" borderId="26" xfId="23" applyFont="1" applyBorder="1" applyAlignment="1">
      <alignment horizontal="left"/>
      <protection/>
    </xf>
    <xf numFmtId="0" fontId="10" fillId="4" borderId="26" xfId="23" applyFont="1" applyFill="1" applyBorder="1" applyAlignment="1">
      <alignment horizontal="left"/>
      <protection/>
    </xf>
    <xf numFmtId="0" fontId="10" fillId="0" borderId="26" xfId="23" applyFont="1" applyFill="1" applyBorder="1" applyAlignment="1">
      <alignment horizontal="left"/>
      <protection/>
    </xf>
    <xf numFmtId="0" fontId="8" fillId="0" borderId="27" xfId="23" applyFont="1" applyFill="1" applyBorder="1" applyAlignment="1">
      <alignment horizontal="right"/>
      <protection/>
    </xf>
    <xf numFmtId="0" fontId="8" fillId="0" borderId="26" xfId="23" applyFont="1" applyFill="1" applyBorder="1">
      <alignment/>
      <protection/>
    </xf>
    <xf numFmtId="0" fontId="10" fillId="4" borderId="26" xfId="23" applyFont="1" applyFill="1" applyBorder="1">
      <alignment/>
      <protection/>
    </xf>
    <xf numFmtId="0" fontId="10" fillId="0" borderId="26" xfId="23" applyFont="1" applyFill="1" applyBorder="1">
      <alignment/>
      <protection/>
    </xf>
    <xf numFmtId="0" fontId="12" fillId="4" borderId="26" xfId="23" applyFont="1" applyFill="1" applyBorder="1" applyAlignment="1">
      <alignment horizontal="left"/>
      <protection/>
    </xf>
    <xf numFmtId="0" fontId="8" fillId="0" borderId="26" xfId="23" applyFont="1" applyFill="1" applyBorder="1" applyAlignment="1">
      <alignment horizontal="right"/>
      <protection/>
    </xf>
    <xf numFmtId="0" fontId="8" fillId="0" borderId="27" xfId="23" applyFont="1" applyFill="1" applyBorder="1" applyAlignment="1">
      <alignment horizontal="left"/>
      <protection/>
    </xf>
    <xf numFmtId="0" fontId="8" fillId="0" borderId="26" xfId="23" applyFont="1" applyFill="1" applyBorder="1" applyAlignment="1">
      <alignment horizontal="left"/>
      <protection/>
    </xf>
    <xf numFmtId="3" fontId="8" fillId="0" borderId="2" xfId="23" applyNumberFormat="1" applyFont="1" applyFill="1" applyBorder="1">
      <alignment/>
      <protection/>
    </xf>
    <xf numFmtId="0" fontId="5" fillId="0" borderId="37" xfId="28" applyFont="1" applyFill="1" applyBorder="1" applyAlignment="1">
      <alignment horizontal="center" vertical="center" wrapText="1"/>
      <protection/>
    </xf>
    <xf numFmtId="0" fontId="1" fillId="0" borderId="25" xfId="28" applyFont="1" applyFill="1" applyBorder="1">
      <alignment/>
      <protection/>
    </xf>
    <xf numFmtId="3" fontId="5" fillId="0" borderId="38" xfId="28" applyNumberFormat="1" applyFont="1" applyFill="1" applyBorder="1">
      <alignment/>
      <protection/>
    </xf>
    <xf numFmtId="0" fontId="5" fillId="0" borderId="39" xfId="28" applyFont="1" applyFill="1" applyBorder="1" applyAlignment="1">
      <alignment horizontal="centerContinuous" vertical="center" wrapText="1"/>
      <protection/>
    </xf>
    <xf numFmtId="0" fontId="1" fillId="0" borderId="40" xfId="28" applyFont="1" applyFill="1" applyBorder="1">
      <alignment/>
      <protection/>
    </xf>
    <xf numFmtId="0" fontId="5" fillId="0" borderId="40" xfId="28" applyFont="1" applyFill="1" applyBorder="1">
      <alignment/>
      <protection/>
    </xf>
    <xf numFmtId="3" fontId="1" fillId="0" borderId="40" xfId="28" applyNumberFormat="1" applyFont="1" applyFill="1" applyBorder="1">
      <alignment/>
      <protection/>
    </xf>
    <xf numFmtId="3" fontId="5" fillId="0" borderId="41" xfId="28" applyNumberFormat="1" applyFont="1" applyFill="1" applyBorder="1" applyAlignment="1">
      <alignment horizontal="right"/>
      <protection/>
    </xf>
    <xf numFmtId="3" fontId="5" fillId="0" borderId="40" xfId="28" applyNumberFormat="1" applyFont="1" applyFill="1" applyBorder="1" applyAlignment="1">
      <alignment horizontal="right"/>
      <protection/>
    </xf>
    <xf numFmtId="3" fontId="5" fillId="0" borderId="41" xfId="28" applyNumberFormat="1" applyFont="1" applyFill="1" applyBorder="1">
      <alignment/>
      <protection/>
    </xf>
    <xf numFmtId="3" fontId="5" fillId="0" borderId="42" xfId="28" applyNumberFormat="1" applyFont="1" applyFill="1" applyBorder="1">
      <alignment/>
      <protection/>
    </xf>
    <xf numFmtId="0" fontId="4" fillId="0" borderId="43" xfId="28" applyFont="1" applyFill="1" applyBorder="1">
      <alignment/>
      <protection/>
    </xf>
    <xf numFmtId="0" fontId="5" fillId="0" borderId="25" xfId="28" applyFont="1" applyFill="1" applyBorder="1">
      <alignment/>
      <protection/>
    </xf>
    <xf numFmtId="0" fontId="5" fillId="0" borderId="44" xfId="28" applyFont="1" applyFill="1" applyBorder="1">
      <alignment/>
      <protection/>
    </xf>
    <xf numFmtId="0" fontId="5" fillId="0" borderId="28" xfId="28" applyFont="1" applyFill="1" applyBorder="1">
      <alignment/>
      <protection/>
    </xf>
    <xf numFmtId="0" fontId="5" fillId="2" borderId="12" xfId="28" applyFont="1" applyFill="1" applyBorder="1" applyAlignment="1">
      <alignment horizontal="center" vertical="center" wrapText="1"/>
      <protection/>
    </xf>
    <xf numFmtId="0" fontId="1" fillId="2" borderId="14" xfId="28" applyFont="1" applyFill="1" applyBorder="1">
      <alignment/>
      <protection/>
    </xf>
    <xf numFmtId="0" fontId="5" fillId="2" borderId="14" xfId="28" applyFont="1" applyFill="1" applyBorder="1">
      <alignment/>
      <protection/>
    </xf>
    <xf numFmtId="3" fontId="1" fillId="2" borderId="14" xfId="28" applyNumberFormat="1" applyFont="1" applyFill="1" applyBorder="1">
      <alignment/>
      <protection/>
    </xf>
    <xf numFmtId="3" fontId="5" fillId="2" borderId="45" xfId="28" applyNumberFormat="1" applyFont="1" applyFill="1" applyBorder="1">
      <alignment/>
      <protection/>
    </xf>
    <xf numFmtId="3" fontId="5" fillId="2" borderId="14" xfId="28" applyNumberFormat="1" applyFont="1" applyFill="1" applyBorder="1">
      <alignment/>
      <protection/>
    </xf>
    <xf numFmtId="3" fontId="5" fillId="2" borderId="33" xfId="28" applyNumberFormat="1" applyFont="1" applyFill="1" applyBorder="1">
      <alignment/>
      <protection/>
    </xf>
    <xf numFmtId="0" fontId="8" fillId="0" borderId="0" xfId="27" applyFont="1" applyBorder="1" applyAlignment="1">
      <alignment horizontal="center"/>
      <protection/>
    </xf>
  </cellXfs>
  <cellStyles count="19">
    <cellStyle name="Normal" xfId="0"/>
    <cellStyle name="Comma" xfId="15"/>
    <cellStyle name="Comma [0]" xfId="16"/>
    <cellStyle name="Comma_Res apr - 05" xfId="17"/>
    <cellStyle name="Currency" xfId="18"/>
    <cellStyle name="Currency [0]" xfId="19"/>
    <cellStyle name="Currency_BUdMÖTE.XLS Chart 9" xfId="20"/>
    <cellStyle name="Followed Hyperlink" xfId="21"/>
    <cellStyle name="Hyperlink" xfId="22"/>
    <cellStyle name="Normal_1995 Sammanfattning" xfId="23"/>
    <cellStyle name="Normal_arbetsbudget 2005" xfId="24"/>
    <cellStyle name="Normal_Intäkter 98-1 till styrelsen" xfId="25"/>
    <cellStyle name="Normal_kostnader" xfId="26"/>
    <cellStyle name="Normal_Res apr - 05" xfId="27"/>
    <cellStyle name="Normal_Version I" xfId="28"/>
    <cellStyle name="Percent" xfId="29"/>
    <cellStyle name="Tusental (0)_Avskrivningar 94" xfId="30"/>
    <cellStyle name="Tusental_1995 Sammanfattning" xfId="31"/>
    <cellStyle name="Valuta (0)_Avskrivningar 94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0"/>
          <a:ext cx="1685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KOSTNADSBUDGET 1992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ncent\ekonomi\Ekonomi%202005\Budgetuppf&#246;ljning\PRO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UDGET\1998\AU97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ncent\ekonomi\EKONOMI\BUDGET\BUDGET99\BUM&#214;T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i%202006\budget%202006\Budgetf&#246;r&#228;ndingar%20efter%20oktm&#246;tet%20och%20budgetm&#246;t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NCENT\ekonomi\Ekonomi%202003\BUG%202003%20&#229;rs%20budge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na%20dokument\BOKSLUT\boksl00\boksl00\L&#246;n&amp;pension\jennyk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spcs"/>
      <sheetName val="januari"/>
      <sheetName val="02spcs"/>
      <sheetName val="februari"/>
      <sheetName val="03spcs"/>
      <sheetName val="mars"/>
      <sheetName val="04spcs"/>
      <sheetName val="april"/>
      <sheetName val="05spcs"/>
      <sheetName val="maj"/>
      <sheetName val="06spcs"/>
      <sheetName val="juni"/>
      <sheetName val="07spcs"/>
      <sheetName val="juli"/>
      <sheetName val="08spcs"/>
      <sheetName val="augusti"/>
      <sheetName val="08spcsny"/>
      <sheetName val="augustiny"/>
      <sheetName val="09spcs"/>
      <sheetName val="september"/>
      <sheetName val="10spcs"/>
      <sheetName val="oktober"/>
      <sheetName val="11spcs"/>
      <sheetName val="november"/>
      <sheetName val="12spcs"/>
      <sheetName val="12spcsny"/>
      <sheetName val="december"/>
      <sheetName val="decemberny"/>
      <sheetName val="12spcsnyny"/>
      <sheetName val="decembernyny"/>
      <sheetName val="Sammanfattning 2005"/>
    </sheetNames>
    <sheetDataSet>
      <sheetData sheetId="30">
        <row r="17">
          <cell r="D17">
            <v>602</v>
          </cell>
        </row>
        <row r="18">
          <cell r="D18">
            <v>26</v>
          </cell>
        </row>
        <row r="19">
          <cell r="D19">
            <v>442</v>
          </cell>
        </row>
        <row r="20">
          <cell r="D20">
            <v>82</v>
          </cell>
        </row>
        <row r="21">
          <cell r="D21">
            <v>258</v>
          </cell>
        </row>
        <row r="22">
          <cell r="D22">
            <v>34</v>
          </cell>
        </row>
        <row r="23">
          <cell r="D23">
            <v>627</v>
          </cell>
        </row>
        <row r="24">
          <cell r="D24">
            <v>93</v>
          </cell>
        </row>
        <row r="25">
          <cell r="D25">
            <v>139</v>
          </cell>
        </row>
        <row r="26">
          <cell r="D26">
            <v>2630</v>
          </cell>
        </row>
        <row r="27">
          <cell r="D27">
            <v>3</v>
          </cell>
        </row>
        <row r="28">
          <cell r="D28">
            <v>0</v>
          </cell>
        </row>
        <row r="29">
          <cell r="D29">
            <v>55</v>
          </cell>
        </row>
        <row r="30">
          <cell r="D30">
            <v>268</v>
          </cell>
        </row>
        <row r="31">
          <cell r="D31">
            <v>163</v>
          </cell>
        </row>
        <row r="32">
          <cell r="D32">
            <v>7</v>
          </cell>
        </row>
        <row r="33">
          <cell r="D33">
            <v>1313</v>
          </cell>
        </row>
        <row r="34">
          <cell r="D34">
            <v>288</v>
          </cell>
        </row>
        <row r="35">
          <cell r="D35">
            <v>4</v>
          </cell>
        </row>
        <row r="36">
          <cell r="D36">
            <v>4292</v>
          </cell>
        </row>
        <row r="37">
          <cell r="D37">
            <v>-518</v>
          </cell>
        </row>
        <row r="38">
          <cell r="D38">
            <v>26</v>
          </cell>
        </row>
        <row r="41">
          <cell r="D41">
            <v>123</v>
          </cell>
        </row>
        <row r="42">
          <cell r="D42">
            <v>276</v>
          </cell>
        </row>
        <row r="43">
          <cell r="D43">
            <v>292</v>
          </cell>
        </row>
        <row r="44">
          <cell r="D44">
            <v>37</v>
          </cell>
        </row>
        <row r="45">
          <cell r="D45">
            <v>11</v>
          </cell>
        </row>
        <row r="46">
          <cell r="D46">
            <v>5</v>
          </cell>
        </row>
        <row r="47">
          <cell r="D47">
            <v>767</v>
          </cell>
        </row>
        <row r="50">
          <cell r="D50">
            <v>2615</v>
          </cell>
        </row>
        <row r="51">
          <cell r="D51">
            <v>111</v>
          </cell>
        </row>
        <row r="52">
          <cell r="D52">
            <v>342</v>
          </cell>
        </row>
        <row r="53">
          <cell r="D53">
            <v>110</v>
          </cell>
        </row>
        <row r="54">
          <cell r="D54">
            <v>10235</v>
          </cell>
        </row>
        <row r="55">
          <cell r="D55">
            <v>455</v>
          </cell>
        </row>
        <row r="58">
          <cell r="D58">
            <v>13359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83-9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int"/>
      <sheetName val="1999 översikt"/>
      <sheetName val="kst-slag"/>
      <sheetName val="Deltagare"/>
      <sheetName val="1998 ack.result.rapport"/>
      <sheetName val="1998-1 38 milj"/>
      <sheetName val="1999 sammanfattning"/>
      <sheetName val="1999 sammanfattn. 2"/>
      <sheetName val="OH kostn 1999"/>
      <sheetName val="gruppintäkter"/>
      <sheetName val="Reservens storlek"/>
      <sheetName val="1998 ack_result_rapport"/>
    </sheetNames>
    <sheetDataSet>
      <sheetData sheetId="4">
        <row r="2">
          <cell r="C2">
            <v>34991.63891944444</v>
          </cell>
          <cell r="J2" t="str">
            <v>Bilaga 1</v>
          </cell>
        </row>
        <row r="3">
          <cell r="C3" t="str">
            <v>Resultatrapport 1998 (januari-september) </v>
          </cell>
        </row>
        <row r="4">
          <cell r="E4">
            <v>1998</v>
          </cell>
          <cell r="H4" t="str">
            <v>1997 (tkr)</v>
          </cell>
        </row>
        <row r="5">
          <cell r="C5" t="str">
            <v>INTÄKTER</v>
          </cell>
          <cell r="E5" t="str">
            <v>Ackumulerat</v>
          </cell>
          <cell r="F5" t="str">
            <v>Budget 98</v>
          </cell>
          <cell r="G5" t="str">
            <v>%</v>
          </cell>
          <cell r="H5" t="str">
            <v>Ackum.</v>
          </cell>
          <cell r="I5" t="str">
            <v>Utfall helår</v>
          </cell>
          <cell r="J5" t="str">
            <v>%</v>
          </cell>
        </row>
        <row r="6">
          <cell r="E6" t="str">
            <v>utfall 1998</v>
          </cell>
        </row>
        <row r="7">
          <cell r="C7" t="str">
            <v>Avgifter</v>
          </cell>
        </row>
        <row r="8">
          <cell r="C8" t="str">
            <v>Helbetalande medl.</v>
          </cell>
          <cell r="E8">
            <v>9995798</v>
          </cell>
          <cell r="F8">
            <v>10284000</v>
          </cell>
          <cell r="G8">
            <v>97.19756903928433</v>
          </cell>
          <cell r="H8">
            <v>9602.6</v>
          </cell>
          <cell r="I8">
            <v>9602</v>
          </cell>
          <cell r="J8">
            <v>100.00624869818789</v>
          </cell>
        </row>
        <row r="9">
          <cell r="C9" t="str">
            <v>Delbetalande medl.</v>
          </cell>
          <cell r="E9">
            <v>4202785</v>
          </cell>
          <cell r="F9">
            <v>4576000</v>
          </cell>
          <cell r="G9">
            <v>91.8440777972028</v>
          </cell>
          <cell r="H9">
            <v>3999</v>
          </cell>
          <cell r="I9">
            <v>3998.4</v>
          </cell>
          <cell r="J9">
            <v>100.01500600240097</v>
          </cell>
        </row>
        <row r="10">
          <cell r="C10" t="str">
            <v>Grupper</v>
          </cell>
          <cell r="E10">
            <v>255100</v>
          </cell>
          <cell r="F10">
            <v>445000</v>
          </cell>
          <cell r="G10">
            <v>57.325842696629216</v>
          </cell>
          <cell r="H10">
            <v>253.3</v>
          </cell>
          <cell r="I10">
            <v>377.8</v>
          </cell>
          <cell r="J10">
            <v>67.04605611434621</v>
          </cell>
        </row>
        <row r="11">
          <cell r="C11" t="str">
            <v>Summa</v>
          </cell>
          <cell r="E11">
            <v>14453683</v>
          </cell>
          <cell r="F11">
            <v>15305000</v>
          </cell>
          <cell r="G11">
            <v>94.43765436131983</v>
          </cell>
          <cell r="H11">
            <v>13854.9</v>
          </cell>
          <cell r="I11">
            <v>13978.199999999999</v>
          </cell>
          <cell r="J11">
            <v>99.1179121775336</v>
          </cell>
        </row>
        <row r="13">
          <cell r="C13" t="str">
            <v>Försäljning </v>
          </cell>
        </row>
        <row r="14">
          <cell r="C14" t="str">
            <v>Malmöverksamheten </v>
          </cell>
          <cell r="E14">
            <v>0</v>
          </cell>
          <cell r="F14">
            <v>0</v>
          </cell>
          <cell r="G14">
            <v>0</v>
          </cell>
          <cell r="H14">
            <v>162.2</v>
          </cell>
          <cell r="I14">
            <v>237.9</v>
          </cell>
          <cell r="J14">
            <v>68.17990752416982</v>
          </cell>
        </row>
        <row r="15">
          <cell r="C15" t="str">
            <v>Rapporter o l</v>
          </cell>
          <cell r="E15">
            <v>157618.64</v>
          </cell>
          <cell r="F15">
            <v>220000</v>
          </cell>
          <cell r="G15">
            <v>71.64483636363637</v>
          </cell>
          <cell r="H15">
            <v>91.9</v>
          </cell>
          <cell r="I15">
            <v>152</v>
          </cell>
          <cell r="J15">
            <v>60.46052631578947</v>
          </cell>
        </row>
        <row r="16">
          <cell r="C16" t="str">
            <v>Almanackan o övrigt</v>
          </cell>
          <cell r="E16">
            <v>127706.5</v>
          </cell>
          <cell r="F16">
            <v>70000</v>
          </cell>
          <cell r="G16">
            <v>182.43785714285713</v>
          </cell>
          <cell r="H16">
            <v>38.2</v>
          </cell>
          <cell r="I16">
            <v>152.2</v>
          </cell>
          <cell r="J16">
            <v>25.098554533508544</v>
          </cell>
        </row>
        <row r="17">
          <cell r="C17" t="str">
            <v>Summa</v>
          </cell>
          <cell r="E17">
            <v>285325.14</v>
          </cell>
          <cell r="F17">
            <v>290000</v>
          </cell>
          <cell r="G17">
            <v>98.38797931034483</v>
          </cell>
          <cell r="H17">
            <v>292.3</v>
          </cell>
          <cell r="I17">
            <v>542.0999999999999</v>
          </cell>
          <cell r="J17">
            <v>53.91994097030069</v>
          </cell>
        </row>
        <row r="19">
          <cell r="C19" t="str">
            <v>Prenumerationer</v>
          </cell>
        </row>
        <row r="20">
          <cell r="C20" t="str">
            <v>Amnesty Press</v>
          </cell>
          <cell r="E20">
            <v>102971.83</v>
          </cell>
          <cell r="F20">
            <v>170000</v>
          </cell>
          <cell r="G20">
            <v>60.571664705882355</v>
          </cell>
          <cell r="H20">
            <v>125.6</v>
          </cell>
          <cell r="I20">
            <v>125.9</v>
          </cell>
          <cell r="J20">
            <v>99.76171564733914</v>
          </cell>
        </row>
        <row r="21">
          <cell r="C21" t="str">
            <v>Kortkampanjen</v>
          </cell>
          <cell r="E21">
            <v>287430.9</v>
          </cell>
          <cell r="F21">
            <v>350000</v>
          </cell>
          <cell r="G21">
            <v>82.1231142857143</v>
          </cell>
          <cell r="H21">
            <v>295.3</v>
          </cell>
          <cell r="I21">
            <v>351.8</v>
          </cell>
          <cell r="J21">
            <v>83.93973848777715</v>
          </cell>
        </row>
        <row r="22">
          <cell r="C22" t="str">
            <v>Pådraget</v>
          </cell>
          <cell r="E22">
            <v>101642</v>
          </cell>
          <cell r="F22">
            <v>150000</v>
          </cell>
          <cell r="G22">
            <v>67.76133333333333</v>
          </cell>
          <cell r="H22">
            <v>90.7</v>
          </cell>
          <cell r="I22">
            <v>101.2</v>
          </cell>
          <cell r="J22">
            <v>89.62450592885376</v>
          </cell>
        </row>
        <row r="23">
          <cell r="C23" t="str">
            <v>Landinformation</v>
          </cell>
          <cell r="E23">
            <v>0</v>
          </cell>
          <cell r="F23">
            <v>40000</v>
          </cell>
          <cell r="G23">
            <v>0</v>
          </cell>
          <cell r="H23">
            <v>41.4</v>
          </cell>
          <cell r="I23">
            <v>41.4</v>
          </cell>
          <cell r="J23">
            <v>100</v>
          </cell>
        </row>
        <row r="24">
          <cell r="C24" t="str">
            <v>Summa</v>
          </cell>
          <cell r="E24">
            <v>492044.73000000004</v>
          </cell>
          <cell r="F24">
            <v>710000</v>
          </cell>
          <cell r="G24">
            <v>69.30207464788734</v>
          </cell>
          <cell r="H24">
            <v>553</v>
          </cell>
          <cell r="I24">
            <v>620.3000000000001</v>
          </cell>
          <cell r="J24">
            <v>89.15041109140738</v>
          </cell>
        </row>
        <row r="26">
          <cell r="C26" t="str">
            <v>Gåvor &amp; Bidrag</v>
          </cell>
        </row>
        <row r="27">
          <cell r="C27" t="str">
            <v>Grupper</v>
          </cell>
          <cell r="E27">
            <v>348221.71</v>
          </cell>
          <cell r="F27">
            <v>900000</v>
          </cell>
          <cell r="G27">
            <v>38.691301111111116</v>
          </cell>
          <cell r="H27">
            <v>398.5</v>
          </cell>
          <cell r="I27">
            <v>714.2</v>
          </cell>
          <cell r="J27">
            <v>55.796695603472415</v>
          </cell>
        </row>
        <row r="28">
          <cell r="C28" t="str">
            <v>Spontana gåvor </v>
          </cell>
          <cell r="E28">
            <v>5252083.42</v>
          </cell>
          <cell r="F28">
            <v>2800000</v>
          </cell>
          <cell r="G28">
            <v>187.57440785714286</v>
          </cell>
          <cell r="H28">
            <v>1946.6</v>
          </cell>
          <cell r="I28">
            <v>3514.6</v>
          </cell>
          <cell r="J28">
            <v>55.38610368178456</v>
          </cell>
        </row>
        <row r="29">
          <cell r="C29" t="str">
            <v>Insamlingar </v>
          </cell>
          <cell r="E29">
            <v>4472883.25</v>
          </cell>
          <cell r="F29">
            <v>8000000</v>
          </cell>
          <cell r="G29">
            <v>55.911040625</v>
          </cell>
          <cell r="H29">
            <v>5482.6</v>
          </cell>
          <cell r="I29">
            <v>8152.3</v>
          </cell>
          <cell r="J29">
            <v>67.25218649951547</v>
          </cell>
        </row>
        <row r="30">
          <cell r="C30" t="str">
            <v>AmnestyGiro</v>
          </cell>
          <cell r="E30">
            <v>2114287</v>
          </cell>
          <cell r="F30">
            <v>2800000</v>
          </cell>
          <cell r="G30">
            <v>75.51025</v>
          </cell>
          <cell r="H30">
            <v>1986.9</v>
          </cell>
          <cell r="I30">
            <v>2695.7</v>
          </cell>
          <cell r="J30">
            <v>73.70627295322181</v>
          </cell>
        </row>
        <row r="31">
          <cell r="C31" t="str">
            <v>AmnestySupporter</v>
          </cell>
          <cell r="E31">
            <v>169600</v>
          </cell>
          <cell r="F31">
            <v>150000</v>
          </cell>
          <cell r="G31">
            <v>113.06666666666668</v>
          </cell>
          <cell r="H31">
            <v>99</v>
          </cell>
          <cell r="I31">
            <v>160.7</v>
          </cell>
          <cell r="J31">
            <v>61.605476042314876</v>
          </cell>
        </row>
        <row r="32">
          <cell r="C32" t="str">
            <v>Almanackan</v>
          </cell>
          <cell r="E32">
            <v>769479.65</v>
          </cell>
          <cell r="F32">
            <v>1500000</v>
          </cell>
          <cell r="G32">
            <v>51.29864333333334</v>
          </cell>
          <cell r="H32">
            <v>890.2</v>
          </cell>
          <cell r="I32">
            <v>1286.9</v>
          </cell>
          <cell r="J32">
            <v>69.17398399254022</v>
          </cell>
        </row>
        <row r="33">
          <cell r="C33" t="str">
            <v>Speciella insamlingsprojekt</v>
          </cell>
          <cell r="E33">
            <v>58579</v>
          </cell>
          <cell r="F33">
            <v>500000</v>
          </cell>
          <cell r="G33">
            <v>11.7158</v>
          </cell>
          <cell r="H33">
            <v>527.8</v>
          </cell>
          <cell r="I33">
            <v>616.6</v>
          </cell>
          <cell r="J33">
            <v>85.598443074927</v>
          </cell>
        </row>
        <row r="34">
          <cell r="C34" t="str">
            <v>Humanfonden (se längst ner t h)</v>
          </cell>
          <cell r="E34">
            <v>0</v>
          </cell>
          <cell r="F34">
            <v>5200000</v>
          </cell>
          <cell r="G34">
            <v>0</v>
          </cell>
          <cell r="H34">
            <v>0</v>
          </cell>
          <cell r="I34">
            <v>5738</v>
          </cell>
          <cell r="J34">
            <v>0</v>
          </cell>
        </row>
        <row r="35">
          <cell r="C35" t="str">
            <v>Hjälpfonden (se längst ner t h)</v>
          </cell>
          <cell r="E35">
            <v>0</v>
          </cell>
          <cell r="F35">
            <v>195000</v>
          </cell>
          <cell r="G35">
            <v>0</v>
          </cell>
          <cell r="H35">
            <v>0</v>
          </cell>
          <cell r="I35">
            <v>186.8</v>
          </cell>
          <cell r="J35">
            <v>0</v>
          </cell>
        </row>
        <row r="36">
          <cell r="C36" t="str">
            <v>Summa</v>
          </cell>
          <cell r="E36">
            <v>13185134.03</v>
          </cell>
          <cell r="F36">
            <v>22045000</v>
          </cell>
          <cell r="G36">
            <v>59.81008859151735</v>
          </cell>
          <cell r="H36">
            <v>11331.6</v>
          </cell>
          <cell r="I36">
            <v>23065.8</v>
          </cell>
          <cell r="J36">
            <v>49.127279348646056</v>
          </cell>
        </row>
        <row r="38">
          <cell r="C38" t="str">
            <v>Övrigt</v>
          </cell>
        </row>
        <row r="39">
          <cell r="C39" t="str">
            <v>Räntor</v>
          </cell>
          <cell r="E39">
            <v>1123.61</v>
          </cell>
          <cell r="F39">
            <v>650000</v>
          </cell>
          <cell r="G39">
            <v>0.1728630769230769</v>
          </cell>
          <cell r="H39">
            <v>0</v>
          </cell>
          <cell r="I39">
            <v>287.3</v>
          </cell>
          <cell r="J39">
            <v>0</v>
          </cell>
        </row>
        <row r="40">
          <cell r="C40" t="str">
            <v>Övriga</v>
          </cell>
          <cell r="E40">
            <v>0</v>
          </cell>
          <cell r="H40">
            <v>0</v>
          </cell>
          <cell r="I40">
            <v>0</v>
          </cell>
        </row>
        <row r="41">
          <cell r="C41" t="str">
            <v>Summa</v>
          </cell>
          <cell r="E41">
            <v>1123.61</v>
          </cell>
          <cell r="F41">
            <v>650000</v>
          </cell>
          <cell r="G41">
            <v>0.1728630769230769</v>
          </cell>
          <cell r="H41">
            <v>0</v>
          </cell>
          <cell r="I41">
            <v>287.3</v>
          </cell>
          <cell r="J41">
            <v>0</v>
          </cell>
        </row>
        <row r="43">
          <cell r="C43" t="str">
            <v>SUMMA INTÄKTER</v>
          </cell>
          <cell r="E43">
            <v>28417310.509999998</v>
          </cell>
          <cell r="F43">
            <v>39000000</v>
          </cell>
          <cell r="G43">
            <v>72.86489874358973</v>
          </cell>
          <cell r="H43">
            <v>26031.8</v>
          </cell>
          <cell r="I43">
            <v>38493.7</v>
          </cell>
          <cell r="J43">
            <v>67.62613102923336</v>
          </cell>
        </row>
        <row r="45">
          <cell r="C45" t="str">
            <v>KOSTNADER </v>
          </cell>
        </row>
        <row r="47">
          <cell r="C47" t="str">
            <v>Programverksamhet</v>
          </cell>
          <cell r="E47">
            <v>7587230.899999999</v>
          </cell>
          <cell r="F47">
            <v>11280000</v>
          </cell>
          <cell r="G47">
            <v>67.26268528368794</v>
          </cell>
          <cell r="H47">
            <v>7441.4</v>
          </cell>
          <cell r="I47">
            <v>11476.1</v>
          </cell>
          <cell r="J47">
            <v>64.8425858959054</v>
          </cell>
        </row>
        <row r="48">
          <cell r="C48" t="str">
            <v>Sekretariatskostnader</v>
          </cell>
          <cell r="E48">
            <v>3700948.36</v>
          </cell>
          <cell r="F48">
            <v>5477000</v>
          </cell>
          <cell r="G48">
            <v>67.5725462844623</v>
          </cell>
          <cell r="H48">
            <v>3401.3</v>
          </cell>
          <cell r="I48">
            <v>6343.4</v>
          </cell>
          <cell r="J48">
            <v>53.61951004193335</v>
          </cell>
        </row>
        <row r="49">
          <cell r="C49" t="str">
            <v>Personalkostnader</v>
          </cell>
          <cell r="E49">
            <v>8376505.88</v>
          </cell>
          <cell r="F49">
            <v>8927000</v>
          </cell>
          <cell r="G49">
            <v>93.83338053097346</v>
          </cell>
          <cell r="H49">
            <v>6936.7</v>
          </cell>
          <cell r="I49">
            <v>9083.9</v>
          </cell>
          <cell r="J49">
            <v>76.36257554574577</v>
          </cell>
        </row>
        <row r="50">
          <cell r="C50" t="str">
            <v>Summa sektionskostnader</v>
          </cell>
          <cell r="E50">
            <v>19664685.14</v>
          </cell>
          <cell r="F50">
            <v>25684000</v>
          </cell>
          <cell r="G50">
            <v>76.56395086435136</v>
          </cell>
          <cell r="H50">
            <v>17779.4</v>
          </cell>
          <cell r="I50">
            <v>26903.4</v>
          </cell>
          <cell r="J50">
            <v>66.0860709055361</v>
          </cell>
        </row>
        <row r="51">
          <cell r="C51" t="str">
            <v>Internationella rörelsen</v>
          </cell>
          <cell r="E51">
            <v>9918750</v>
          </cell>
          <cell r="F51">
            <v>13225000</v>
          </cell>
          <cell r="G51">
            <v>75</v>
          </cell>
          <cell r="H51">
            <v>8523</v>
          </cell>
          <cell r="I51">
            <v>11699</v>
          </cell>
          <cell r="J51">
            <v>72.85238054534575</v>
          </cell>
        </row>
        <row r="52">
          <cell r="C52" t="str">
            <v>SUMMA KOSTNADER</v>
          </cell>
          <cell r="E52">
            <v>29583435.14</v>
          </cell>
          <cell r="F52">
            <v>38909000</v>
          </cell>
          <cell r="G52">
            <v>76.03237076254851</v>
          </cell>
          <cell r="H52">
            <v>26302.4</v>
          </cell>
          <cell r="I52">
            <v>38602.4</v>
          </cell>
          <cell r="J52">
            <v>68.13669616396908</v>
          </cell>
        </row>
        <row r="53">
          <cell r="C53" t="str">
            <v>RESULTAT</v>
          </cell>
          <cell r="E53">
            <v>-1166124.6300000027</v>
          </cell>
          <cell r="F53">
            <v>91000</v>
          </cell>
          <cell r="H53">
            <v>-270.6000000000022</v>
          </cell>
          <cell r="I53">
            <v>-108.70000000000437</v>
          </cell>
        </row>
        <row r="55">
          <cell r="H55" t="str">
            <v>Fonderna</v>
          </cell>
          <cell r="I55" t="str">
            <v>Human</v>
          </cell>
          <cell r="J55" t="str">
            <v>Antal</v>
          </cell>
        </row>
        <row r="56">
          <cell r="H56" t="str">
            <v>31 dec 97</v>
          </cell>
          <cell r="I56">
            <v>5738001</v>
          </cell>
          <cell r="J56">
            <v>9379</v>
          </cell>
        </row>
        <row r="57">
          <cell r="H57" t="str">
            <v>30 juli 98</v>
          </cell>
          <cell r="I57">
            <v>7406212</v>
          </cell>
          <cell r="J57">
            <v>10182</v>
          </cell>
        </row>
        <row r="58">
          <cell r="H58" t="str">
            <v>30 aug 98</v>
          </cell>
          <cell r="I58">
            <v>6420497</v>
          </cell>
          <cell r="J58">
            <v>10238</v>
          </cell>
        </row>
        <row r="59">
          <cell r="H59" t="str">
            <v>30 sept 98</v>
          </cell>
          <cell r="I59">
            <v>5785239</v>
          </cell>
          <cell r="J59">
            <v>10213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slut"/>
      <sheetName val="Belopp"/>
      <sheetName val="Blad1"/>
      <sheetName val="Blad2"/>
      <sheetName val="Blad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udget 2003"/>
      <sheetName val="verksamplan"/>
      <sheetName val="Sammanfattn."/>
      <sheetName val="verksamplan(arb)"/>
      <sheetName val="verksamplan lö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mlöneskuld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 topLeftCell="A1">
      <selection activeCell="B81" sqref="B81"/>
    </sheetView>
  </sheetViews>
  <sheetFormatPr defaultColWidth="9.140625" defaultRowHeight="12.75"/>
  <cols>
    <col min="1" max="1" width="33.7109375" style="2" bestFit="1" customWidth="1"/>
    <col min="2" max="6" width="9.7109375" style="2" customWidth="1"/>
    <col min="7" max="16384" width="8.00390625" style="2" customWidth="1"/>
  </cols>
  <sheetData>
    <row r="1" spans="1:6" ht="18">
      <c r="A1" s="3" t="s">
        <v>124</v>
      </c>
      <c r="B1" s="3"/>
      <c r="C1" s="3"/>
      <c r="D1" s="3"/>
      <c r="E1" s="3"/>
      <c r="F1" s="120" t="s">
        <v>0</v>
      </c>
    </row>
    <row r="2" spans="1:6" ht="12.75">
      <c r="A2" s="1"/>
      <c r="B2" s="1"/>
      <c r="C2" s="1"/>
      <c r="D2" s="1"/>
      <c r="E2" s="1"/>
      <c r="F2" s="1"/>
    </row>
    <row r="3" spans="1:6" ht="13.5" thickBot="1">
      <c r="A3" s="1"/>
      <c r="B3" s="1"/>
      <c r="C3" s="1"/>
      <c r="D3" s="1"/>
      <c r="E3" s="1"/>
      <c r="F3" s="1"/>
    </row>
    <row r="4" spans="1:6" ht="27">
      <c r="A4" s="272"/>
      <c r="B4" s="276" t="s">
        <v>115</v>
      </c>
      <c r="C4" s="261" t="s">
        <v>113</v>
      </c>
      <c r="D4" s="261" t="s">
        <v>116</v>
      </c>
      <c r="E4" s="261" t="s">
        <v>1</v>
      </c>
      <c r="F4" s="264" t="s">
        <v>2</v>
      </c>
    </row>
    <row r="5" spans="1:6" ht="12.75">
      <c r="A5" s="262"/>
      <c r="B5" s="277"/>
      <c r="C5" s="4"/>
      <c r="D5" s="4"/>
      <c r="E5" s="4"/>
      <c r="F5" s="265"/>
    </row>
    <row r="6" spans="1:6" ht="12.75">
      <c r="A6" s="273" t="s">
        <v>3</v>
      </c>
      <c r="B6" s="278"/>
      <c r="C6" s="5"/>
      <c r="D6" s="5"/>
      <c r="E6" s="5"/>
      <c r="F6" s="266"/>
    </row>
    <row r="7" spans="1:6" ht="12.75">
      <c r="A7" s="262" t="s">
        <v>4</v>
      </c>
      <c r="B7" s="279">
        <f>+'Bilaga 2 intäkter'!D9-'Bilaga 2 intäkter'!D8</f>
        <v>18400</v>
      </c>
      <c r="C7" s="6">
        <v>18226</v>
      </c>
      <c r="D7" s="6">
        <v>15670</v>
      </c>
      <c r="E7" s="6">
        <v>15790</v>
      </c>
      <c r="F7" s="267">
        <v>14490</v>
      </c>
    </row>
    <row r="8" spans="1:6" ht="12.75">
      <c r="A8" s="262" t="s">
        <v>5</v>
      </c>
      <c r="B8" s="279">
        <f>+'Bilaga 2 intäkter'!D8</f>
        <v>290</v>
      </c>
      <c r="C8" s="6">
        <v>290</v>
      </c>
      <c r="D8" s="6">
        <v>290</v>
      </c>
      <c r="E8" s="6">
        <v>320</v>
      </c>
      <c r="F8" s="267">
        <v>320</v>
      </c>
    </row>
    <row r="9" spans="1:6" ht="12.75">
      <c r="A9" s="262" t="s">
        <v>6</v>
      </c>
      <c r="B9" s="279">
        <f>+'Bilaga 2 intäkter'!D16</f>
        <v>655</v>
      </c>
      <c r="C9" s="6">
        <v>645</v>
      </c>
      <c r="D9" s="6">
        <v>375</v>
      </c>
      <c r="E9" s="6">
        <v>890</v>
      </c>
      <c r="F9" s="267">
        <v>250</v>
      </c>
    </row>
    <row r="10" spans="1:6" ht="12.75">
      <c r="A10" s="262" t="s">
        <v>7</v>
      </c>
      <c r="B10" s="279">
        <f>+'Bilaga 2 intäkter'!D21</f>
        <v>510</v>
      </c>
      <c r="C10" s="6">
        <v>510</v>
      </c>
      <c r="D10" s="6">
        <v>450</v>
      </c>
      <c r="E10" s="6">
        <v>510</v>
      </c>
      <c r="F10" s="267">
        <v>510</v>
      </c>
    </row>
    <row r="11" spans="1:6" ht="12.75">
      <c r="A11" s="262" t="s">
        <v>8</v>
      </c>
      <c r="B11" s="279">
        <f>+'Bilaga 2 intäkter'!D38</f>
        <v>44094.75</v>
      </c>
      <c r="C11" s="6">
        <v>41458</v>
      </c>
      <c r="D11" s="6">
        <v>37659</v>
      </c>
      <c r="E11" s="6">
        <v>35100</v>
      </c>
      <c r="F11" s="267">
        <v>29185</v>
      </c>
    </row>
    <row r="12" spans="1:6" ht="12.75">
      <c r="A12" s="262" t="s">
        <v>9</v>
      </c>
      <c r="B12" s="279">
        <f>+'Bilaga 2 intäkter'!D43</f>
        <v>230</v>
      </c>
      <c r="C12" s="6">
        <v>231</v>
      </c>
      <c r="D12" s="6">
        <v>230</v>
      </c>
      <c r="E12" s="6">
        <f>'Bilaga 2 intäkter'!F43</f>
        <v>230</v>
      </c>
      <c r="F12" s="267">
        <v>270</v>
      </c>
    </row>
    <row r="13" spans="1:6" ht="12.75">
      <c r="A13" s="262"/>
      <c r="B13" s="277"/>
      <c r="C13" s="4"/>
      <c r="D13" s="4"/>
      <c r="E13" s="4"/>
      <c r="F13" s="265"/>
    </row>
    <row r="14" spans="1:6" ht="12.75">
      <c r="A14" s="274" t="s">
        <v>10</v>
      </c>
      <c r="B14" s="280">
        <f>SUM(B7:B13)</f>
        <v>64179.75</v>
      </c>
      <c r="C14" s="7">
        <f>SUM(C7:C13)</f>
        <v>61360</v>
      </c>
      <c r="D14" s="7">
        <f>SUM(D7:D13)</f>
        <v>54674</v>
      </c>
      <c r="E14" s="7">
        <f>SUM(E7:E13)</f>
        <v>52840</v>
      </c>
      <c r="F14" s="268">
        <f>SUM(F7:F13)</f>
        <v>45025</v>
      </c>
    </row>
    <row r="15" spans="1:6" ht="12.75">
      <c r="A15" s="273"/>
      <c r="B15" s="278"/>
      <c r="C15" s="5"/>
      <c r="D15" s="5"/>
      <c r="E15" s="5"/>
      <c r="F15" s="266"/>
    </row>
    <row r="16" spans="1:6" ht="12.75">
      <c r="A16" s="273" t="s">
        <v>11</v>
      </c>
      <c r="B16" s="278"/>
      <c r="C16" s="5"/>
      <c r="D16" s="5"/>
      <c r="E16" s="5"/>
      <c r="F16" s="266"/>
    </row>
    <row r="17" spans="1:6" ht="12.75">
      <c r="A17" s="262" t="s">
        <v>12</v>
      </c>
      <c r="B17" s="279">
        <f>+'Bilaga 3 kostnader'!B92</f>
        <v>21800</v>
      </c>
      <c r="C17" s="6">
        <v>21290</v>
      </c>
      <c r="D17" s="6">
        <v>16648</v>
      </c>
      <c r="E17" s="6">
        <v>18715</v>
      </c>
      <c r="F17" s="267">
        <v>16608</v>
      </c>
    </row>
    <row r="18" spans="1:6" ht="12.75">
      <c r="A18" s="262" t="s">
        <v>13</v>
      </c>
      <c r="B18" s="279">
        <f>+'Bilaga 3 kostnader'!B93</f>
        <v>5450</v>
      </c>
      <c r="C18" s="6">
        <v>5369</v>
      </c>
      <c r="D18" s="6">
        <v>4098</v>
      </c>
      <c r="E18" s="6">
        <v>4140</v>
      </c>
      <c r="F18" s="267">
        <v>3482</v>
      </c>
    </row>
    <row r="19" spans="1:6" ht="12.75">
      <c r="A19" s="262" t="s">
        <v>14</v>
      </c>
      <c r="B19" s="279">
        <f>+'Bilaga 3 kostnader'!B94</f>
        <v>16800</v>
      </c>
      <c r="C19" s="6">
        <v>16580</v>
      </c>
      <c r="D19" s="6">
        <v>14258</v>
      </c>
      <c r="E19" s="6">
        <v>14985</v>
      </c>
      <c r="F19" s="267">
        <v>11787</v>
      </c>
    </row>
    <row r="20" spans="1:6" ht="12.75">
      <c r="A20" s="273" t="s">
        <v>15</v>
      </c>
      <c r="B20" s="281">
        <f>SUM(B17:B19)</f>
        <v>44050</v>
      </c>
      <c r="C20" s="8">
        <f>SUM(C17:C19)</f>
        <v>43239</v>
      </c>
      <c r="D20" s="8">
        <f>SUM(D17:D19)</f>
        <v>35004</v>
      </c>
      <c r="E20" s="8">
        <f>SUM(E17:E19)</f>
        <v>37840</v>
      </c>
      <c r="F20" s="269">
        <f>SUM(F17:F19)</f>
        <v>31877</v>
      </c>
    </row>
    <row r="21" spans="1:6" ht="12.75">
      <c r="A21" s="262" t="s">
        <v>16</v>
      </c>
      <c r="B21" s="279">
        <f>+'Bilaga 3 kostnader'!B96</f>
        <v>17850</v>
      </c>
      <c r="C21" s="6">
        <v>16451</v>
      </c>
      <c r="D21" s="6">
        <v>15376</v>
      </c>
      <c r="E21" s="6">
        <v>15000</v>
      </c>
      <c r="F21" s="267">
        <v>13850</v>
      </c>
    </row>
    <row r="22" spans="1:6" ht="12.75">
      <c r="A22" s="262"/>
      <c r="B22" s="277"/>
      <c r="C22" s="4"/>
      <c r="D22" s="4"/>
      <c r="E22" s="4"/>
      <c r="F22" s="265"/>
    </row>
    <row r="23" spans="1:6" ht="12.75">
      <c r="A23" s="274" t="s">
        <v>17</v>
      </c>
      <c r="B23" s="280">
        <f>B20+B21</f>
        <v>61900</v>
      </c>
      <c r="C23" s="7">
        <f>C20+C21</f>
        <v>59690</v>
      </c>
      <c r="D23" s="7">
        <f>SUM(D20:D21)</f>
        <v>50380</v>
      </c>
      <c r="E23" s="7">
        <f>E20+E21</f>
        <v>52840</v>
      </c>
      <c r="F23" s="270">
        <f>F20+F21</f>
        <v>45727</v>
      </c>
    </row>
    <row r="24" spans="1:6" ht="12.75">
      <c r="A24" s="262"/>
      <c r="B24" s="277"/>
      <c r="C24" s="10"/>
      <c r="D24" s="10"/>
      <c r="E24" s="10"/>
      <c r="F24" s="265"/>
    </row>
    <row r="25" spans="1:6" ht="13.5" thickBot="1">
      <c r="A25" s="275" t="s">
        <v>18</v>
      </c>
      <c r="B25" s="282">
        <f>B14-B23</f>
        <v>2279.75</v>
      </c>
      <c r="C25" s="263">
        <f>C14-C23</f>
        <v>1670</v>
      </c>
      <c r="D25" s="263">
        <f>SUM(D14-D23)</f>
        <v>4294</v>
      </c>
      <c r="E25" s="263">
        <f>E14-E23</f>
        <v>0</v>
      </c>
      <c r="F25" s="271">
        <f>+F14-F23</f>
        <v>-702</v>
      </c>
    </row>
    <row r="26" spans="1:6" ht="12.75">
      <c r="A26" s="1"/>
      <c r="B26" s="1"/>
      <c r="C26" s="1"/>
      <c r="D26" s="1"/>
      <c r="E26" s="1"/>
      <c r="F26" s="1"/>
    </row>
    <row r="27" spans="1:6" ht="12.75">
      <c r="A27" s="11"/>
      <c r="B27" s="11"/>
      <c r="C27" s="11"/>
      <c r="D27" s="11"/>
      <c r="E27" s="11"/>
      <c r="F27" s="11"/>
    </row>
    <row r="28" spans="1:6" ht="12.75">
      <c r="A28" s="11"/>
      <c r="B28" s="138"/>
      <c r="C28" s="11"/>
      <c r="D28" s="11"/>
      <c r="E28" s="11"/>
      <c r="F28" s="11"/>
    </row>
    <row r="29" spans="2:4" ht="9.75" customHeight="1">
      <c r="B29" s="9"/>
      <c r="C29" s="9"/>
      <c r="D29" s="9"/>
    </row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>
      <c r="B78" s="9"/>
    </row>
    <row r="79" ht="12.75">
      <c r="C79" s="9"/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workbookViewId="0" topLeftCell="A1">
      <selection activeCell="K18" sqref="K18"/>
    </sheetView>
  </sheetViews>
  <sheetFormatPr defaultColWidth="9.140625" defaultRowHeight="12.75"/>
  <cols>
    <col min="1" max="1" width="25.28125" style="12" customWidth="1"/>
    <col min="2" max="3" width="10.28125" style="12" hidden="1" customWidth="1"/>
    <col min="4" max="5" width="11.7109375" style="12" customWidth="1"/>
    <col min="6" max="8" width="11.7109375" style="66" customWidth="1"/>
    <col min="9" max="9" width="11.7109375" style="54" customWidth="1"/>
    <col min="10" max="10" width="12.57421875" style="14" customWidth="1"/>
    <col min="11" max="11" width="9.7109375" style="14" customWidth="1"/>
    <col min="12" max="16384" width="10.7109375" style="12" customWidth="1"/>
  </cols>
  <sheetData>
    <row r="1" spans="1:9" ht="20.25" customHeight="1">
      <c r="A1" s="15" t="s">
        <v>125</v>
      </c>
      <c r="B1" s="15"/>
      <c r="C1" s="15"/>
      <c r="D1" s="15"/>
      <c r="E1" s="15"/>
      <c r="F1" s="67"/>
      <c r="G1" s="67"/>
      <c r="H1" s="68"/>
      <c r="I1" s="243" t="s">
        <v>112</v>
      </c>
    </row>
    <row r="2" spans="1:9" ht="15" customHeight="1" thickBot="1">
      <c r="A2" s="16"/>
      <c r="B2" s="283" t="s">
        <v>19</v>
      </c>
      <c r="C2" s="283"/>
      <c r="D2" s="204"/>
      <c r="E2" s="204"/>
      <c r="F2" s="205"/>
      <c r="G2" s="206"/>
      <c r="H2" s="206"/>
      <c r="I2" s="207"/>
    </row>
    <row r="3" spans="1:13" ht="42.75" customHeight="1">
      <c r="A3" s="73" t="s">
        <v>20</v>
      </c>
      <c r="B3" s="17" t="s">
        <v>21</v>
      </c>
      <c r="C3" s="18" t="s">
        <v>21</v>
      </c>
      <c r="D3" s="227" t="s">
        <v>115</v>
      </c>
      <c r="E3" s="244" t="s">
        <v>113</v>
      </c>
      <c r="F3" s="130" t="s">
        <v>118</v>
      </c>
      <c r="G3" s="130" t="s">
        <v>1</v>
      </c>
      <c r="H3" s="123" t="s">
        <v>119</v>
      </c>
      <c r="I3" s="245" t="s">
        <v>117</v>
      </c>
      <c r="K3" s="12"/>
      <c r="M3" s="19"/>
    </row>
    <row r="4" spans="1:13" ht="12.75">
      <c r="A4" s="21" t="s">
        <v>22</v>
      </c>
      <c r="B4" s="21"/>
      <c r="C4" s="208"/>
      <c r="D4" s="228"/>
      <c r="E4" s="211"/>
      <c r="F4" s="22"/>
      <c r="G4" s="22"/>
      <c r="H4" s="25"/>
      <c r="I4" s="215"/>
      <c r="J4" s="23"/>
      <c r="K4" s="12"/>
      <c r="M4" s="19"/>
    </row>
    <row r="5" spans="1:13" ht="12.75">
      <c r="A5" s="124" t="s">
        <v>23</v>
      </c>
      <c r="B5" s="24"/>
      <c r="C5" s="70">
        <v>3650</v>
      </c>
      <c r="D5" s="229">
        <v>3840</v>
      </c>
      <c r="E5" s="212">
        <v>3800</v>
      </c>
      <c r="F5" s="70">
        <v>3800</v>
      </c>
      <c r="G5" s="71">
        <v>2960</v>
      </c>
      <c r="H5" s="131">
        <f>SUM(D5/F5)</f>
        <v>1.0105263157894737</v>
      </c>
      <c r="I5" s="75">
        <v>4380</v>
      </c>
      <c r="K5" s="12"/>
      <c r="M5" s="19"/>
    </row>
    <row r="6" spans="1:13" ht="12.75">
      <c r="A6" s="124" t="s">
        <v>24</v>
      </c>
      <c r="B6" s="24"/>
      <c r="C6" s="70">
        <v>800</v>
      </c>
      <c r="D6" s="229">
        <v>160</v>
      </c>
      <c r="E6" s="212">
        <v>150</v>
      </c>
      <c r="F6" s="70">
        <v>190</v>
      </c>
      <c r="G6" s="71">
        <v>170</v>
      </c>
      <c r="H6" s="131">
        <f aca="true" t="shared" si="0" ref="H6:H45">SUM(D6/F6)</f>
        <v>0.8421052631578947</v>
      </c>
      <c r="I6" s="75">
        <v>189</v>
      </c>
      <c r="K6" s="12"/>
      <c r="M6" s="19"/>
    </row>
    <row r="7" spans="1:13" ht="12.75">
      <c r="A7" s="124" t="s">
        <v>25</v>
      </c>
      <c r="B7" s="24"/>
      <c r="C7" s="70">
        <v>9124</v>
      </c>
      <c r="D7" s="229">
        <v>14400</v>
      </c>
      <c r="E7" s="212">
        <v>14276</v>
      </c>
      <c r="F7" s="70">
        <v>11680</v>
      </c>
      <c r="G7" s="71">
        <v>12660</v>
      </c>
      <c r="H7" s="131">
        <f t="shared" si="0"/>
        <v>1.2328767123287672</v>
      </c>
      <c r="I7" s="75">
        <v>9412</v>
      </c>
      <c r="K7" s="12"/>
      <c r="M7" s="19"/>
    </row>
    <row r="8" spans="1:13" ht="12.75">
      <c r="A8" s="124" t="s">
        <v>5</v>
      </c>
      <c r="B8" s="27"/>
      <c r="C8" s="129">
        <v>330</v>
      </c>
      <c r="D8" s="230">
        <v>290</v>
      </c>
      <c r="E8" s="213">
        <v>290</v>
      </c>
      <c r="F8" s="129">
        <v>290</v>
      </c>
      <c r="G8" s="72">
        <v>320</v>
      </c>
      <c r="H8" s="132">
        <f t="shared" si="0"/>
        <v>1</v>
      </c>
      <c r="I8" s="76">
        <v>289</v>
      </c>
      <c r="K8" s="12"/>
      <c r="M8" s="19"/>
    </row>
    <row r="9" spans="1:13" ht="12.75">
      <c r="A9" s="125" t="s">
        <v>26</v>
      </c>
      <c r="B9" s="29">
        <f aca="true" t="shared" si="1" ref="B9:G9">SUM(B5:B8)</f>
        <v>0</v>
      </c>
      <c r="C9" s="30">
        <f t="shared" si="1"/>
        <v>13904</v>
      </c>
      <c r="D9" s="231">
        <f t="shared" si="1"/>
        <v>18690</v>
      </c>
      <c r="E9" s="214">
        <f t="shared" si="1"/>
        <v>18516</v>
      </c>
      <c r="F9" s="30">
        <f t="shared" si="1"/>
        <v>15960</v>
      </c>
      <c r="G9" s="30">
        <f t="shared" si="1"/>
        <v>16110</v>
      </c>
      <c r="H9" s="131">
        <f t="shared" si="0"/>
        <v>1.1710526315789473</v>
      </c>
      <c r="I9" s="77">
        <f>SUM(I5:I8)</f>
        <v>14270</v>
      </c>
      <c r="K9" s="12"/>
      <c r="M9" s="19"/>
    </row>
    <row r="10" spans="1:13" ht="12.75">
      <c r="A10" s="124"/>
      <c r="B10" s="31"/>
      <c r="C10" s="70"/>
      <c r="D10" s="232"/>
      <c r="E10" s="215"/>
      <c r="F10" s="25"/>
      <c r="G10" s="25"/>
      <c r="H10" s="131"/>
      <c r="I10" s="75"/>
      <c r="K10" s="12"/>
      <c r="M10" s="19"/>
    </row>
    <row r="11" spans="1:13" ht="12.75">
      <c r="A11" s="125" t="s">
        <v>27</v>
      </c>
      <c r="B11" s="32"/>
      <c r="C11" s="30"/>
      <c r="D11" s="231"/>
      <c r="E11" s="216"/>
      <c r="F11" s="33"/>
      <c r="G11" s="33"/>
      <c r="H11" s="131"/>
      <c r="I11" s="75"/>
      <c r="K11" s="12"/>
      <c r="M11" s="19"/>
    </row>
    <row r="12" spans="1:13" ht="12.75">
      <c r="A12" s="124" t="s">
        <v>28</v>
      </c>
      <c r="B12" s="32"/>
      <c r="C12" s="30"/>
      <c r="D12" s="232">
        <v>350</v>
      </c>
      <c r="E12" s="217">
        <v>335</v>
      </c>
      <c r="F12" s="70">
        <v>200</v>
      </c>
      <c r="G12" s="70">
        <v>690</v>
      </c>
      <c r="H12" s="131">
        <f t="shared" si="0"/>
        <v>1.75</v>
      </c>
      <c r="I12" s="75"/>
      <c r="K12" s="12"/>
      <c r="M12" s="19"/>
    </row>
    <row r="13" spans="1:13" ht="12.75">
      <c r="A13" s="124" t="s">
        <v>29</v>
      </c>
      <c r="B13" s="31"/>
      <c r="C13" s="70">
        <v>70</v>
      </c>
      <c r="D13" s="232">
        <v>30</v>
      </c>
      <c r="E13" s="217">
        <v>25</v>
      </c>
      <c r="F13" s="70">
        <v>25</v>
      </c>
      <c r="G13" s="71">
        <v>50</v>
      </c>
      <c r="H13" s="131">
        <f t="shared" si="0"/>
        <v>1.2</v>
      </c>
      <c r="I13" s="75">
        <v>24</v>
      </c>
      <c r="K13" s="12"/>
      <c r="M13" s="19"/>
    </row>
    <row r="14" spans="1:13" ht="12.75">
      <c r="A14" s="124" t="s">
        <v>30</v>
      </c>
      <c r="B14" s="31"/>
      <c r="C14" s="70">
        <v>150</v>
      </c>
      <c r="D14" s="232">
        <v>200</v>
      </c>
      <c r="E14" s="217">
        <v>210</v>
      </c>
      <c r="F14" s="70">
        <v>80</v>
      </c>
      <c r="G14" s="71">
        <v>100</v>
      </c>
      <c r="H14" s="131">
        <f t="shared" si="0"/>
        <v>2.5</v>
      </c>
      <c r="I14" s="75">
        <v>110</v>
      </c>
      <c r="K14" s="12"/>
      <c r="M14" s="19"/>
    </row>
    <row r="15" spans="1:13" ht="12.75">
      <c r="A15" s="124" t="s">
        <v>31</v>
      </c>
      <c r="B15" s="34"/>
      <c r="C15" s="129">
        <v>50</v>
      </c>
      <c r="D15" s="233">
        <v>75</v>
      </c>
      <c r="E15" s="218">
        <v>75</v>
      </c>
      <c r="F15" s="129">
        <v>70</v>
      </c>
      <c r="G15" s="72">
        <v>50</v>
      </c>
      <c r="H15" s="132">
        <f t="shared" si="0"/>
        <v>1.0714285714285714</v>
      </c>
      <c r="I15" s="76">
        <v>83</v>
      </c>
      <c r="K15" s="12"/>
      <c r="M15" s="19"/>
    </row>
    <row r="16" spans="1:13" ht="12.75">
      <c r="A16" s="125" t="s">
        <v>32</v>
      </c>
      <c r="B16" s="29">
        <f>SUM(B13:B15)</f>
        <v>0</v>
      </c>
      <c r="C16" s="30">
        <f>SUM(C13:C15)</f>
        <v>270</v>
      </c>
      <c r="D16" s="234">
        <f>SUM(D12:D15)</f>
        <v>655</v>
      </c>
      <c r="E16" s="219">
        <f>SUM(E12:E15)</f>
        <v>645</v>
      </c>
      <c r="F16" s="30">
        <f>SUM(F12:F15)</f>
        <v>375</v>
      </c>
      <c r="G16" s="30">
        <f>SUM(G12:G15)</f>
        <v>890</v>
      </c>
      <c r="H16" s="131">
        <f t="shared" si="0"/>
        <v>1.7466666666666666</v>
      </c>
      <c r="I16" s="77">
        <f>SUM(I12:I15)</f>
        <v>217</v>
      </c>
      <c r="K16" s="12"/>
      <c r="M16" s="19"/>
    </row>
    <row r="17" spans="1:13" ht="9" customHeight="1">
      <c r="A17" s="124"/>
      <c r="B17" s="31"/>
      <c r="C17" s="70"/>
      <c r="D17" s="232"/>
      <c r="E17" s="215"/>
      <c r="F17" s="25"/>
      <c r="G17" s="25"/>
      <c r="H17" s="131"/>
      <c r="I17" s="75"/>
      <c r="K17" s="12"/>
      <c r="M17" s="19"/>
    </row>
    <row r="18" spans="1:13" ht="12.75">
      <c r="A18" s="21" t="s">
        <v>7</v>
      </c>
      <c r="B18" s="32"/>
      <c r="C18" s="30"/>
      <c r="D18" s="231"/>
      <c r="E18" s="216"/>
      <c r="F18" s="33"/>
      <c r="G18" s="33"/>
      <c r="H18" s="131"/>
      <c r="I18" s="75"/>
      <c r="K18" s="12"/>
      <c r="M18" s="19"/>
    </row>
    <row r="19" spans="1:13" ht="12.75">
      <c r="A19" s="124" t="s">
        <v>33</v>
      </c>
      <c r="B19" s="31"/>
      <c r="C19" s="70">
        <v>70</v>
      </c>
      <c r="D19" s="232">
        <v>60</v>
      </c>
      <c r="E19" s="217">
        <v>60</v>
      </c>
      <c r="F19" s="70">
        <v>60</v>
      </c>
      <c r="G19" s="71">
        <v>60</v>
      </c>
      <c r="H19" s="131">
        <f t="shared" si="0"/>
        <v>1</v>
      </c>
      <c r="I19" s="75">
        <v>59</v>
      </c>
      <c r="K19" s="12"/>
      <c r="M19" s="19"/>
    </row>
    <row r="20" spans="1:13" ht="12.75">
      <c r="A20" s="124" t="s">
        <v>34</v>
      </c>
      <c r="B20" s="34"/>
      <c r="C20" s="129">
        <v>320</v>
      </c>
      <c r="D20" s="235">
        <v>450</v>
      </c>
      <c r="E20" s="220">
        <v>450</v>
      </c>
      <c r="F20" s="129">
        <v>390</v>
      </c>
      <c r="G20" s="72">
        <v>450</v>
      </c>
      <c r="H20" s="132">
        <f t="shared" si="0"/>
        <v>1.1538461538461537</v>
      </c>
      <c r="I20" s="76">
        <v>373</v>
      </c>
      <c r="K20" s="12"/>
      <c r="M20" s="19"/>
    </row>
    <row r="21" spans="1:13" ht="12.75">
      <c r="A21" s="125" t="s">
        <v>35</v>
      </c>
      <c r="B21" s="35">
        <f aca="true" t="shared" si="2" ref="B21:G21">SUM(B19:B20)</f>
        <v>0</v>
      </c>
      <c r="C21" s="36">
        <f t="shared" si="2"/>
        <v>390</v>
      </c>
      <c r="D21" s="236">
        <f t="shared" si="2"/>
        <v>510</v>
      </c>
      <c r="E21" s="221">
        <f t="shared" si="2"/>
        <v>510</v>
      </c>
      <c r="F21" s="36">
        <f t="shared" si="2"/>
        <v>450</v>
      </c>
      <c r="G21" s="36">
        <f t="shared" si="2"/>
        <v>510</v>
      </c>
      <c r="H21" s="131">
        <f t="shared" si="0"/>
        <v>1.1333333333333333</v>
      </c>
      <c r="I21" s="77">
        <f>SUM(I19:I20)</f>
        <v>432</v>
      </c>
      <c r="K21" s="12"/>
      <c r="M21" s="19"/>
    </row>
    <row r="22" spans="1:13" ht="12.75">
      <c r="A22" s="125"/>
      <c r="B22" s="32"/>
      <c r="C22" s="30"/>
      <c r="D22" s="231"/>
      <c r="E22" s="216"/>
      <c r="F22" s="33"/>
      <c r="G22" s="33"/>
      <c r="H22" s="131"/>
      <c r="I22" s="77"/>
      <c r="K22" s="12"/>
      <c r="M22" s="19"/>
    </row>
    <row r="23" spans="1:13" ht="10.5" customHeight="1">
      <c r="A23" s="21" t="s">
        <v>8</v>
      </c>
      <c r="B23" s="32"/>
      <c r="C23" s="30"/>
      <c r="D23" s="231"/>
      <c r="E23" s="216"/>
      <c r="F23" s="33"/>
      <c r="G23" s="33"/>
      <c r="H23" s="131"/>
      <c r="I23" s="75"/>
      <c r="K23" s="12"/>
      <c r="M23" s="19"/>
    </row>
    <row r="24" spans="1:13" ht="12.75">
      <c r="A24" s="126" t="s">
        <v>36</v>
      </c>
      <c r="B24" s="37"/>
      <c r="C24" s="209">
        <v>2800</v>
      </c>
      <c r="D24" s="237">
        <v>2500</v>
      </c>
      <c r="E24" s="222">
        <v>2500</v>
      </c>
      <c r="F24" s="38">
        <v>2500</v>
      </c>
      <c r="G24" s="38">
        <v>2500</v>
      </c>
      <c r="H24" s="131">
        <f t="shared" si="0"/>
        <v>1</v>
      </c>
      <c r="I24" s="75">
        <v>2888</v>
      </c>
      <c r="K24" s="12"/>
      <c r="M24" s="19"/>
    </row>
    <row r="25" spans="1:13" ht="12.75">
      <c r="A25" s="126" t="s">
        <v>37</v>
      </c>
      <c r="B25" s="37"/>
      <c r="C25" s="209">
        <v>500</v>
      </c>
      <c r="D25" s="237">
        <v>500</v>
      </c>
      <c r="E25" s="222">
        <v>500</v>
      </c>
      <c r="F25" s="38">
        <v>350</v>
      </c>
      <c r="G25" s="38">
        <v>350</v>
      </c>
      <c r="H25" s="131">
        <f t="shared" si="0"/>
        <v>1.4285714285714286</v>
      </c>
      <c r="I25" s="75">
        <v>360</v>
      </c>
      <c r="K25" s="12"/>
      <c r="M25" s="19"/>
    </row>
    <row r="26" spans="1:13" ht="12.75">
      <c r="A26" s="126" t="s">
        <v>38</v>
      </c>
      <c r="B26" s="37"/>
      <c r="C26" s="209">
        <v>240</v>
      </c>
      <c r="D26" s="238">
        <v>0</v>
      </c>
      <c r="E26" s="223">
        <v>140</v>
      </c>
      <c r="F26" s="38">
        <v>1600</v>
      </c>
      <c r="G26" s="38">
        <v>1150</v>
      </c>
      <c r="H26" s="131">
        <f t="shared" si="0"/>
        <v>0</v>
      </c>
      <c r="I26" s="75">
        <v>2126</v>
      </c>
      <c r="K26" s="12"/>
      <c r="M26" s="19"/>
    </row>
    <row r="27" spans="1:13" ht="12.75">
      <c r="A27" s="126" t="s">
        <v>39</v>
      </c>
      <c r="B27" s="37"/>
      <c r="C27" s="209"/>
      <c r="D27" s="237">
        <v>0</v>
      </c>
      <c r="E27" s="222">
        <v>0</v>
      </c>
      <c r="F27" s="38">
        <v>113</v>
      </c>
      <c r="G27" s="38">
        <v>250</v>
      </c>
      <c r="H27" s="131">
        <f t="shared" si="0"/>
        <v>0</v>
      </c>
      <c r="I27" s="75">
        <v>239</v>
      </c>
      <c r="K27" s="12"/>
      <c r="M27" s="19"/>
    </row>
    <row r="28" spans="1:13" ht="12.75">
      <c r="A28" s="126" t="s">
        <v>40</v>
      </c>
      <c r="B28" s="37"/>
      <c r="C28" s="209">
        <v>250</v>
      </c>
      <c r="D28" s="238">
        <v>300</v>
      </c>
      <c r="E28" s="223">
        <v>1100</v>
      </c>
      <c r="F28" s="38">
        <v>215</v>
      </c>
      <c r="G28" s="38">
        <v>250</v>
      </c>
      <c r="H28" s="131">
        <f t="shared" si="0"/>
        <v>1.3953488372093024</v>
      </c>
      <c r="I28" s="75">
        <v>388</v>
      </c>
      <c r="K28" s="12"/>
      <c r="M28" s="19"/>
    </row>
    <row r="29" spans="1:13" ht="12.75">
      <c r="A29" s="126" t="s">
        <v>41</v>
      </c>
      <c r="B29" s="37"/>
      <c r="C29" s="209">
        <v>300</v>
      </c>
      <c r="D29" s="237">
        <v>400</v>
      </c>
      <c r="E29" s="222">
        <v>400</v>
      </c>
      <c r="F29" s="38">
        <v>350</v>
      </c>
      <c r="G29" s="38">
        <v>300</v>
      </c>
      <c r="H29" s="131">
        <f t="shared" si="0"/>
        <v>1.1428571428571428</v>
      </c>
      <c r="I29" s="75">
        <v>448</v>
      </c>
      <c r="K29" s="12"/>
      <c r="M29" s="19"/>
    </row>
    <row r="30" spans="1:13" ht="12.75">
      <c r="A30" s="126" t="s">
        <v>42</v>
      </c>
      <c r="B30" s="37"/>
      <c r="C30" s="209">
        <v>3000</v>
      </c>
      <c r="D30" s="239">
        <v>3000</v>
      </c>
      <c r="E30" s="224">
        <v>3000</v>
      </c>
      <c r="F30" s="38">
        <v>3400</v>
      </c>
      <c r="G30" s="38">
        <v>3500</v>
      </c>
      <c r="H30" s="131">
        <f t="shared" si="0"/>
        <v>0.8823529411764706</v>
      </c>
      <c r="I30" s="75">
        <v>3430</v>
      </c>
      <c r="K30" s="12"/>
      <c r="M30" s="19"/>
    </row>
    <row r="31" spans="1:13" ht="12.75">
      <c r="A31" s="126" t="s">
        <v>43</v>
      </c>
      <c r="B31" s="37"/>
      <c r="C31" s="209">
        <v>15220</v>
      </c>
      <c r="D31" s="238">
        <v>33171.75</v>
      </c>
      <c r="E31" s="223">
        <v>28845</v>
      </c>
      <c r="F31" s="38">
        <v>21460</v>
      </c>
      <c r="G31" s="38">
        <v>22130</v>
      </c>
      <c r="H31" s="131">
        <f t="shared" si="0"/>
        <v>1.5457479030754893</v>
      </c>
      <c r="I31" s="75">
        <v>16951</v>
      </c>
      <c r="K31" s="12"/>
      <c r="M31" s="19"/>
    </row>
    <row r="32" spans="1:13" ht="12.75">
      <c r="A32" s="126" t="s">
        <v>44</v>
      </c>
      <c r="B32" s="37"/>
      <c r="C32" s="209">
        <v>1400</v>
      </c>
      <c r="D32" s="239">
        <v>1200</v>
      </c>
      <c r="E32" s="224">
        <v>1250</v>
      </c>
      <c r="F32" s="38">
        <v>1250</v>
      </c>
      <c r="G32" s="38">
        <v>1050</v>
      </c>
      <c r="H32" s="131">
        <f t="shared" si="0"/>
        <v>0.96</v>
      </c>
      <c r="I32" s="75">
        <v>1023</v>
      </c>
      <c r="J32" s="39"/>
      <c r="K32" s="40"/>
      <c r="L32" s="41"/>
      <c r="M32" s="19"/>
    </row>
    <row r="33" spans="1:13" ht="12.75">
      <c r="A33" s="126" t="s">
        <v>45</v>
      </c>
      <c r="B33" s="37"/>
      <c r="C33" s="209" t="e">
        <f>#REF!*0.7</f>
        <v>#REF!</v>
      </c>
      <c r="D33" s="237">
        <v>5660</v>
      </c>
      <c r="E33" s="222">
        <v>5660</v>
      </c>
      <c r="F33" s="38">
        <v>7620</v>
      </c>
      <c r="G33" s="38">
        <v>5110</v>
      </c>
      <c r="H33" s="131">
        <f t="shared" si="0"/>
        <v>0.7427821522309711</v>
      </c>
      <c r="I33" s="75">
        <v>7732</v>
      </c>
      <c r="J33" s="39"/>
      <c r="K33" s="40"/>
      <c r="L33" s="41"/>
      <c r="M33" s="19"/>
    </row>
    <row r="34" spans="1:11" ht="12.75">
      <c r="A34" s="126" t="s">
        <v>46</v>
      </c>
      <c r="B34" s="37"/>
      <c r="C34" s="209">
        <v>270</v>
      </c>
      <c r="D34" s="237">
        <v>370</v>
      </c>
      <c r="E34" s="222">
        <v>370</v>
      </c>
      <c r="F34" s="38">
        <v>344</v>
      </c>
      <c r="G34" s="38">
        <v>330</v>
      </c>
      <c r="H34" s="131">
        <f t="shared" si="0"/>
        <v>1.0755813953488371</v>
      </c>
      <c r="I34" s="75">
        <v>366</v>
      </c>
      <c r="J34" s="26"/>
      <c r="K34" s="12"/>
    </row>
    <row r="35" spans="1:11" ht="12.75">
      <c r="A35" s="126" t="s">
        <v>47</v>
      </c>
      <c r="B35" s="37"/>
      <c r="C35" s="209">
        <v>2000</v>
      </c>
      <c r="D35" s="238">
        <v>1600</v>
      </c>
      <c r="E35" s="223">
        <v>1600</v>
      </c>
      <c r="F35" s="38">
        <v>1200</v>
      </c>
      <c r="G35" s="38">
        <v>1600</v>
      </c>
      <c r="H35" s="131">
        <f t="shared" si="0"/>
        <v>1.3333333333333333</v>
      </c>
      <c r="I35" s="75">
        <v>1664</v>
      </c>
      <c r="K35" s="12"/>
    </row>
    <row r="36" spans="1:14" ht="12.75">
      <c r="A36" s="126" t="s">
        <v>48</v>
      </c>
      <c r="B36" s="37"/>
      <c r="C36" s="209">
        <v>750</v>
      </c>
      <c r="D36" s="237">
        <v>1000</v>
      </c>
      <c r="E36" s="222">
        <v>1200</v>
      </c>
      <c r="F36" s="38">
        <v>1700</v>
      </c>
      <c r="G36" s="38">
        <v>750</v>
      </c>
      <c r="H36" s="131">
        <f t="shared" si="0"/>
        <v>0.5882352941176471</v>
      </c>
      <c r="I36" s="75">
        <v>1244</v>
      </c>
      <c r="J36" s="13"/>
      <c r="K36" s="13"/>
      <c r="L36" s="13"/>
      <c r="M36" s="13"/>
      <c r="N36" s="13"/>
    </row>
    <row r="37" spans="1:9" s="44" customFormat="1" ht="12.75">
      <c r="A37" s="127" t="s">
        <v>49</v>
      </c>
      <c r="B37" s="42"/>
      <c r="C37" s="210">
        <f>(30775-400-240)*-0.11</f>
        <v>-3314.85</v>
      </c>
      <c r="D37" s="240">
        <v>-5607</v>
      </c>
      <c r="E37" s="225">
        <v>-5107</v>
      </c>
      <c r="F37" s="43">
        <v>-4443</v>
      </c>
      <c r="G37" s="43">
        <v>-4170</v>
      </c>
      <c r="H37" s="132">
        <f t="shared" si="0"/>
        <v>1.2619851451721809</v>
      </c>
      <c r="I37" s="78">
        <v>-3726</v>
      </c>
    </row>
    <row r="38" spans="1:11" ht="12.75">
      <c r="A38" s="125" t="s">
        <v>50</v>
      </c>
      <c r="B38" s="29">
        <f aca="true" t="shared" si="3" ref="B38:G38">SUM(B24:B37)</f>
        <v>0</v>
      </c>
      <c r="C38" s="30" t="e">
        <f t="shared" si="3"/>
        <v>#REF!</v>
      </c>
      <c r="D38" s="241">
        <f t="shared" si="3"/>
        <v>44094.75</v>
      </c>
      <c r="E38" s="219">
        <f t="shared" si="3"/>
        <v>41458</v>
      </c>
      <c r="F38" s="30">
        <f t="shared" si="3"/>
        <v>37659</v>
      </c>
      <c r="G38" s="30">
        <f t="shared" si="3"/>
        <v>35100</v>
      </c>
      <c r="H38" s="131">
        <f t="shared" si="0"/>
        <v>1.1708954034892058</v>
      </c>
      <c r="I38" s="77">
        <f>SUM(I24:I37)</f>
        <v>35133</v>
      </c>
      <c r="J38" s="26"/>
      <c r="K38" s="12"/>
    </row>
    <row r="39" spans="1:11" ht="12.75">
      <c r="A39" s="125"/>
      <c r="B39" s="29"/>
      <c r="C39" s="30"/>
      <c r="D39" s="231"/>
      <c r="E39" s="214"/>
      <c r="F39" s="30"/>
      <c r="G39" s="30"/>
      <c r="H39" s="131"/>
      <c r="I39" s="77"/>
      <c r="K39" s="12"/>
    </row>
    <row r="40" spans="1:11" ht="12.75">
      <c r="A40" s="21" t="s">
        <v>51</v>
      </c>
      <c r="B40" s="32"/>
      <c r="C40" s="30"/>
      <c r="D40" s="231"/>
      <c r="E40" s="216"/>
      <c r="F40" s="33"/>
      <c r="G40" s="33"/>
      <c r="H40" s="131"/>
      <c r="I40" s="75"/>
      <c r="K40" s="12"/>
    </row>
    <row r="41" spans="1:11" ht="12.75">
      <c r="A41" s="124" t="s">
        <v>52</v>
      </c>
      <c r="B41" s="31"/>
      <c r="C41" s="70">
        <v>200</v>
      </c>
      <c r="D41" s="232">
        <v>220</v>
      </c>
      <c r="E41" s="215">
        <v>220</v>
      </c>
      <c r="F41" s="25">
        <v>220</v>
      </c>
      <c r="G41" s="25">
        <v>200</v>
      </c>
      <c r="H41" s="131">
        <f t="shared" si="0"/>
        <v>1</v>
      </c>
      <c r="I41" s="79">
        <v>218</v>
      </c>
      <c r="K41" s="12"/>
    </row>
    <row r="42" spans="1:11" ht="12.75">
      <c r="A42" s="124" t="s">
        <v>9</v>
      </c>
      <c r="B42" s="34"/>
      <c r="C42" s="129">
        <v>20</v>
      </c>
      <c r="D42" s="233">
        <v>10</v>
      </c>
      <c r="E42" s="226">
        <v>11</v>
      </c>
      <c r="F42" s="28">
        <v>10</v>
      </c>
      <c r="G42" s="28">
        <v>30</v>
      </c>
      <c r="H42" s="132">
        <f t="shared" si="0"/>
        <v>1</v>
      </c>
      <c r="I42" s="76">
        <v>11</v>
      </c>
      <c r="K42" s="12"/>
    </row>
    <row r="43" spans="1:11" ht="12.75">
      <c r="A43" s="125" t="s">
        <v>53</v>
      </c>
      <c r="B43" s="29">
        <f aca="true" t="shared" si="4" ref="B43:G43">SUM(B41:B42)</f>
        <v>0</v>
      </c>
      <c r="C43" s="30">
        <f t="shared" si="4"/>
        <v>220</v>
      </c>
      <c r="D43" s="234">
        <f t="shared" si="4"/>
        <v>230</v>
      </c>
      <c r="E43" s="219">
        <f t="shared" si="4"/>
        <v>231</v>
      </c>
      <c r="F43" s="30">
        <f t="shared" si="4"/>
        <v>230</v>
      </c>
      <c r="G43" s="30">
        <f t="shared" si="4"/>
        <v>230</v>
      </c>
      <c r="H43" s="131">
        <f t="shared" si="0"/>
        <v>1</v>
      </c>
      <c r="I43" s="77">
        <f>SUM(I41:I42)</f>
        <v>229</v>
      </c>
      <c r="K43" s="12"/>
    </row>
    <row r="44" spans="1:11" ht="12.75">
      <c r="A44" s="124"/>
      <c r="B44" s="31"/>
      <c r="C44" s="70"/>
      <c r="D44" s="232"/>
      <c r="E44" s="215"/>
      <c r="F44" s="25"/>
      <c r="G44" s="25"/>
      <c r="H44" s="132"/>
      <c r="I44" s="75"/>
      <c r="J44" s="26"/>
      <c r="K44" s="12"/>
    </row>
    <row r="45" spans="1:11" ht="13.5" thickBot="1">
      <c r="A45" s="128" t="s">
        <v>10</v>
      </c>
      <c r="B45" s="45">
        <f aca="true" t="shared" si="5" ref="B45:G45">+B9+B16+B21+B38+B43</f>
        <v>0</v>
      </c>
      <c r="C45" s="46" t="e">
        <f t="shared" si="5"/>
        <v>#REF!</v>
      </c>
      <c r="D45" s="242">
        <f t="shared" si="5"/>
        <v>64179.75</v>
      </c>
      <c r="E45" s="246">
        <f t="shared" si="5"/>
        <v>61360</v>
      </c>
      <c r="F45" s="46">
        <f t="shared" si="5"/>
        <v>54674</v>
      </c>
      <c r="G45" s="46">
        <f t="shared" si="5"/>
        <v>52840</v>
      </c>
      <c r="H45" s="132">
        <f t="shared" si="0"/>
        <v>1.1738623477338406</v>
      </c>
      <c r="I45" s="74">
        <f>SUM(I9+I16+I21+I38+I43)</f>
        <v>50281</v>
      </c>
      <c r="J45" s="26"/>
      <c r="K45" s="12"/>
    </row>
    <row r="46" spans="1:9" ht="12.75">
      <c r="A46" s="20"/>
      <c r="B46" s="47"/>
      <c r="C46" s="47"/>
      <c r="D46" s="47"/>
      <c r="E46" s="47"/>
      <c r="F46" s="49"/>
      <c r="G46" s="49"/>
      <c r="H46" s="49"/>
      <c r="I46" s="69"/>
    </row>
    <row r="47" spans="1:8" ht="12.75">
      <c r="A47" s="48"/>
      <c r="B47" s="48"/>
      <c r="C47" s="48"/>
      <c r="D47" s="48"/>
      <c r="E47" s="48"/>
      <c r="F47" s="49"/>
      <c r="G47" s="48"/>
      <c r="H47" s="48"/>
    </row>
    <row r="48" spans="1:9" ht="12.75">
      <c r="A48" s="50"/>
      <c r="B48" s="51"/>
      <c r="C48" s="51"/>
      <c r="D48" s="51"/>
      <c r="E48" s="51"/>
      <c r="F48" s="51"/>
      <c r="G48" s="50"/>
      <c r="H48" s="52"/>
      <c r="I48" s="49"/>
    </row>
    <row r="49" ht="12.75">
      <c r="I49" s="53"/>
    </row>
    <row r="50" ht="12.75">
      <c r="I50" s="49"/>
    </row>
    <row r="51" ht="12.75">
      <c r="I51" s="80"/>
    </row>
    <row r="61" spans="10:12" ht="12.75">
      <c r="J61" s="57"/>
      <c r="K61" s="57"/>
      <c r="L61" s="41"/>
    </row>
    <row r="62" spans="10:12" ht="12.75">
      <c r="J62" s="57"/>
      <c r="K62" s="57"/>
      <c r="L62" s="41"/>
    </row>
    <row r="63" spans="10:12" ht="12.75">
      <c r="J63" s="58"/>
      <c r="K63" s="58"/>
      <c r="L63" s="41"/>
    </row>
    <row r="64" spans="10:12" ht="12.75">
      <c r="J64" s="59"/>
      <c r="K64" s="59"/>
      <c r="L64" s="41"/>
    </row>
    <row r="65" spans="10:12" ht="12.75">
      <c r="J65" s="60"/>
      <c r="K65" s="60"/>
      <c r="L65" s="41"/>
    </row>
    <row r="66" spans="10:12" ht="12.75">
      <c r="J66" s="61"/>
      <c r="K66" s="62"/>
      <c r="L66" s="41"/>
    </row>
    <row r="67" spans="10:12" ht="12.75">
      <c r="J67" s="61"/>
      <c r="K67" s="62"/>
      <c r="L67" s="41"/>
    </row>
    <row r="68" spans="10:12" ht="12.75">
      <c r="J68" s="61"/>
      <c r="K68" s="62"/>
      <c r="L68" s="41"/>
    </row>
    <row r="69" spans="10:12" ht="12.75">
      <c r="J69" s="61"/>
      <c r="K69" s="62"/>
      <c r="L69" s="41"/>
    </row>
    <row r="70" spans="10:12" ht="12.75">
      <c r="J70" s="61"/>
      <c r="K70" s="62"/>
      <c r="L70" s="41"/>
    </row>
    <row r="71" spans="9:12" ht="12.75">
      <c r="I71" s="81"/>
      <c r="J71" s="61"/>
      <c r="K71" s="62"/>
      <c r="L71" s="41"/>
    </row>
    <row r="72" spans="9:12" ht="12.75">
      <c r="I72" s="81"/>
      <c r="J72" s="61"/>
      <c r="K72" s="62"/>
      <c r="L72" s="41"/>
    </row>
    <row r="73" spans="9:12" ht="12.75">
      <c r="I73" s="81"/>
      <c r="J73" s="61"/>
      <c r="K73" s="62"/>
      <c r="L73" s="41"/>
    </row>
    <row r="74" spans="9:12" ht="12.75">
      <c r="I74" s="81"/>
      <c r="J74" s="61"/>
      <c r="K74" s="62"/>
      <c r="L74" s="41"/>
    </row>
    <row r="75" spans="9:12" ht="12.75">
      <c r="I75" s="81"/>
      <c r="J75" s="61"/>
      <c r="K75" s="62"/>
      <c r="L75" s="41"/>
    </row>
    <row r="76" spans="9:12" ht="12.75">
      <c r="I76" s="81"/>
      <c r="J76" s="61"/>
      <c r="K76" s="62"/>
      <c r="L76" s="41"/>
    </row>
    <row r="77" spans="9:12" ht="12.75">
      <c r="I77" s="81"/>
      <c r="J77" s="61"/>
      <c r="K77" s="62"/>
      <c r="L77" s="41"/>
    </row>
    <row r="78" spans="9:12" ht="12.75">
      <c r="I78" s="81"/>
      <c r="J78" s="61"/>
      <c r="K78" s="62"/>
      <c r="L78" s="41"/>
    </row>
    <row r="79" spans="9:12" ht="12.75">
      <c r="I79" s="81"/>
      <c r="J79" s="61"/>
      <c r="K79" s="62"/>
      <c r="L79" s="41"/>
    </row>
    <row r="80" spans="9:12" ht="12.75">
      <c r="I80" s="81"/>
      <c r="J80" s="61"/>
      <c r="K80" s="62"/>
      <c r="L80" s="41"/>
    </row>
    <row r="81" spans="9:12" ht="12.75">
      <c r="I81" s="81"/>
      <c r="J81" s="61"/>
      <c r="K81" s="62"/>
      <c r="L81" s="41"/>
    </row>
    <row r="82" spans="9:12" ht="12.75">
      <c r="I82" s="81"/>
      <c r="J82" s="61"/>
      <c r="K82" s="62"/>
      <c r="L82" s="41"/>
    </row>
    <row r="83" spans="9:12" ht="12.75">
      <c r="I83" s="81"/>
      <c r="J83" s="61"/>
      <c r="K83" s="62"/>
      <c r="L83" s="41"/>
    </row>
    <row r="84" spans="9:12" ht="12.75">
      <c r="I84" s="81"/>
      <c r="J84" s="61"/>
      <c r="K84" s="62"/>
      <c r="L84" s="41"/>
    </row>
    <row r="85" spans="9:12" ht="12.75">
      <c r="I85" s="81"/>
      <c r="J85" s="55"/>
      <c r="K85" s="63"/>
      <c r="L85" s="41"/>
    </row>
    <row r="86" spans="9:12" ht="12.75">
      <c r="I86" s="81"/>
      <c r="J86" s="55"/>
      <c r="K86" s="63"/>
      <c r="L86" s="41"/>
    </row>
    <row r="87" spans="9:12" ht="12.75">
      <c r="I87" s="81"/>
      <c r="J87" s="64"/>
      <c r="K87" s="65"/>
      <c r="L87" s="41"/>
    </row>
    <row r="88" spans="9:11" ht="12.75">
      <c r="I88" s="81"/>
      <c r="J88" s="56"/>
      <c r="K88" s="56"/>
    </row>
    <row r="89" spans="9:11" ht="12.75">
      <c r="I89" s="81"/>
      <c r="J89" s="56"/>
      <c r="K89" s="56"/>
    </row>
    <row r="90" spans="9:11" ht="12.75">
      <c r="I90" s="81"/>
      <c r="J90" s="57"/>
      <c r="K90" s="57"/>
    </row>
    <row r="91" spans="9:11" ht="12.75">
      <c r="I91" s="81"/>
      <c r="J91" s="57"/>
      <c r="K91" s="57"/>
    </row>
    <row r="92" spans="9:11" ht="12.75">
      <c r="I92" s="81"/>
      <c r="J92" s="57"/>
      <c r="K92" s="57"/>
    </row>
    <row r="93" spans="9:11" ht="12.75">
      <c r="I93" s="81"/>
      <c r="J93" s="57"/>
      <c r="K93" s="57"/>
    </row>
    <row r="94" spans="9:11" ht="12.75">
      <c r="I94" s="81"/>
      <c r="J94" s="57"/>
      <c r="K94" s="57"/>
    </row>
    <row r="95" spans="9:11" ht="12.75">
      <c r="I95" s="81"/>
      <c r="J95" s="57"/>
      <c r="K95" s="57"/>
    </row>
    <row r="96" spans="9:11" ht="12.75">
      <c r="I96" s="81"/>
      <c r="J96" s="57"/>
      <c r="K96" s="57"/>
    </row>
    <row r="97" spans="9:11" ht="12.75">
      <c r="I97" s="81"/>
      <c r="J97" s="57"/>
      <c r="K97" s="57"/>
    </row>
    <row r="98" spans="9:11" ht="12.75">
      <c r="I98" s="81"/>
      <c r="J98" s="57"/>
      <c r="K98" s="57"/>
    </row>
    <row r="99" spans="9:11" ht="12.75">
      <c r="I99" s="81"/>
      <c r="J99" s="57"/>
      <c r="K99" s="57"/>
    </row>
    <row r="100" spans="9:11" ht="12.75">
      <c r="I100" s="81"/>
      <c r="J100" s="57"/>
      <c r="K100" s="57"/>
    </row>
    <row r="101" spans="9:11" ht="12.75">
      <c r="I101" s="81"/>
      <c r="J101" s="57"/>
      <c r="K101" s="57"/>
    </row>
    <row r="102" spans="10:11" ht="12.75">
      <c r="J102" s="57"/>
      <c r="K102" s="57"/>
    </row>
    <row r="103" spans="10:11" ht="12.75">
      <c r="J103" s="57"/>
      <c r="K103" s="57"/>
    </row>
    <row r="104" spans="10:11" ht="12.75">
      <c r="J104" s="57"/>
      <c r="K104" s="57"/>
    </row>
  </sheetData>
  <mergeCells count="1">
    <mergeCell ref="B2:C2"/>
  </mergeCells>
  <printOptions/>
  <pageMargins left="0.75" right="0.75" top="1" bottom="1" header="0.5" footer="0.5"/>
  <pageSetup fitToHeight="1" fitToWidth="1" horizontalDpi="600" verticalDpi="600" orientation="portrait" paperSize="9" scale="9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5" sqref="H15"/>
    </sheetView>
  </sheetViews>
  <sheetFormatPr defaultColWidth="9.140625" defaultRowHeight="12.75"/>
  <cols>
    <col min="1" max="1" width="38.7109375" style="82" customWidth="1"/>
    <col min="2" max="5" width="11.7109375" style="118" customWidth="1"/>
    <col min="6" max="6" width="11.7109375" style="82" customWidth="1"/>
    <col min="7" max="7" width="11.7109375" style="118" customWidth="1"/>
    <col min="8" max="16384" width="8.28125" style="82" customWidth="1"/>
  </cols>
  <sheetData>
    <row r="1" spans="1:7" ht="18">
      <c r="A1" s="122" t="s">
        <v>126</v>
      </c>
      <c r="B1" s="84"/>
      <c r="C1" s="84"/>
      <c r="D1" s="84"/>
      <c r="E1" s="84"/>
      <c r="G1" s="121" t="s">
        <v>111</v>
      </c>
    </row>
    <row r="2" spans="1:7" ht="12">
      <c r="A2" s="85"/>
      <c r="B2" s="86"/>
      <c r="C2" s="86"/>
      <c r="D2" s="86"/>
      <c r="E2" s="86"/>
      <c r="F2" s="87"/>
      <c r="G2" s="84"/>
    </row>
    <row r="3" spans="1:7" ht="12.75" thickBot="1">
      <c r="A3" s="83"/>
      <c r="B3" s="88"/>
      <c r="C3" s="88"/>
      <c r="D3" s="88"/>
      <c r="E3" s="88"/>
      <c r="F3" s="89"/>
      <c r="G3" s="90"/>
    </row>
    <row r="4" spans="1:7" ht="30.75" customHeight="1">
      <c r="A4" s="247"/>
      <c r="B4" s="149" t="s">
        <v>115</v>
      </c>
      <c r="C4" s="248" t="s">
        <v>113</v>
      </c>
      <c r="D4" s="119" t="s">
        <v>116</v>
      </c>
      <c r="E4" s="119" t="s">
        <v>1</v>
      </c>
      <c r="F4" s="119" t="s">
        <v>117</v>
      </c>
      <c r="G4" s="119" t="s">
        <v>54</v>
      </c>
    </row>
    <row r="5" spans="1:7" ht="12">
      <c r="A5" s="249" t="s">
        <v>55</v>
      </c>
      <c r="B5" s="150"/>
      <c r="C5" s="178"/>
      <c r="D5" s="142"/>
      <c r="E5" s="142"/>
      <c r="F5" s="142"/>
      <c r="G5" s="142"/>
    </row>
    <row r="6" spans="1:7" ht="12">
      <c r="A6" s="249"/>
      <c r="B6" s="151"/>
      <c r="C6" s="178"/>
      <c r="D6" s="142"/>
      <c r="E6" s="142"/>
      <c r="F6" s="142"/>
      <c r="G6" s="142"/>
    </row>
    <row r="7" spans="1:7" ht="12">
      <c r="A7" s="249" t="s">
        <v>56</v>
      </c>
      <c r="B7" s="152"/>
      <c r="C7" s="179"/>
      <c r="D7" s="143"/>
      <c r="E7" s="143"/>
      <c r="F7" s="143"/>
      <c r="G7" s="143"/>
    </row>
    <row r="8" spans="1:10" ht="12">
      <c r="A8" s="250" t="s">
        <v>57</v>
      </c>
      <c r="B8" s="153">
        <v>960</v>
      </c>
      <c r="C8" s="170">
        <v>955</v>
      </c>
      <c r="D8" s="108">
        <v>609</v>
      </c>
      <c r="E8" s="108">
        <v>622</v>
      </c>
      <c r="F8" s="108">
        <v>872</v>
      </c>
      <c r="G8" s="108">
        <f>SUM('[1]Sammanfattning 2005'!$D$17)</f>
        <v>602</v>
      </c>
      <c r="I8" s="140"/>
      <c r="J8" s="141"/>
    </row>
    <row r="9" spans="1:10" s="92" customFormat="1" ht="12">
      <c r="A9" s="251" t="s">
        <v>114</v>
      </c>
      <c r="B9" s="154">
        <v>550</v>
      </c>
      <c r="C9" s="171">
        <v>536</v>
      </c>
      <c r="D9" s="137">
        <v>554</v>
      </c>
      <c r="E9" s="137">
        <v>448</v>
      </c>
      <c r="F9" s="137"/>
      <c r="G9" s="137"/>
      <c r="I9" s="140"/>
      <c r="J9" s="141"/>
    </row>
    <row r="10" spans="1:10" s="92" customFormat="1" ht="12">
      <c r="A10" s="250" t="s">
        <v>58</v>
      </c>
      <c r="B10" s="153">
        <v>0</v>
      </c>
      <c r="C10" s="170">
        <v>0</v>
      </c>
      <c r="D10" s="108">
        <v>0</v>
      </c>
      <c r="E10" s="108">
        <v>3</v>
      </c>
      <c r="F10" s="108">
        <v>2</v>
      </c>
      <c r="G10" s="108">
        <f>SUM('[1]Sammanfattning 2005'!$D$27)</f>
        <v>3</v>
      </c>
      <c r="I10" s="140"/>
      <c r="J10" s="141"/>
    </row>
    <row r="11" spans="1:10" ht="12">
      <c r="A11" s="251" t="s">
        <v>34</v>
      </c>
      <c r="B11" s="154">
        <v>440</v>
      </c>
      <c r="C11" s="171">
        <v>435</v>
      </c>
      <c r="D11" s="137">
        <v>420</v>
      </c>
      <c r="E11" s="137">
        <v>420</v>
      </c>
      <c r="F11" s="137">
        <v>334</v>
      </c>
      <c r="G11" s="137">
        <f>SUM('[1]Sammanfattning 2005'!$D$30)</f>
        <v>268</v>
      </c>
      <c r="I11" s="140"/>
      <c r="J11" s="141"/>
    </row>
    <row r="12" spans="1:10" s="92" customFormat="1" ht="12">
      <c r="A12" s="250" t="s">
        <v>59</v>
      </c>
      <c r="B12" s="153">
        <v>350</v>
      </c>
      <c r="C12" s="170">
        <v>345</v>
      </c>
      <c r="D12" s="108">
        <v>318</v>
      </c>
      <c r="E12" s="108">
        <v>335</v>
      </c>
      <c r="F12" s="108">
        <v>272</v>
      </c>
      <c r="G12" s="108">
        <f>SUM('[1]Sammanfattning 2005'!$D$21)</f>
        <v>258</v>
      </c>
      <c r="I12" s="140"/>
      <c r="J12" s="141"/>
    </row>
    <row r="13" spans="1:10" s="93" customFormat="1" ht="12">
      <c r="A13" s="252" t="s">
        <v>60</v>
      </c>
      <c r="B13" s="155">
        <f>SUM(B8:B12)</f>
        <v>2300</v>
      </c>
      <c r="C13" s="172">
        <f>SUM(C8:C12)</f>
        <v>2271</v>
      </c>
      <c r="D13" s="109">
        <f>SUM(D8:D12)</f>
        <v>1901</v>
      </c>
      <c r="E13" s="109">
        <f>SUM(E8:E12)</f>
        <v>1828</v>
      </c>
      <c r="F13" s="109">
        <v>1480</v>
      </c>
      <c r="G13" s="109">
        <f>SUM(G8:G12)</f>
        <v>1131</v>
      </c>
      <c r="I13" s="140"/>
      <c r="J13" s="141"/>
    </row>
    <row r="14" spans="1:10" ht="12">
      <c r="A14" s="251"/>
      <c r="B14" s="156"/>
      <c r="C14" s="169"/>
      <c r="D14" s="106"/>
      <c r="E14" s="106"/>
      <c r="F14" s="106"/>
      <c r="G14" s="106"/>
      <c r="I14" s="140"/>
      <c r="J14" s="141"/>
    </row>
    <row r="15" spans="1:10" ht="12">
      <c r="A15" s="253" t="s">
        <v>61</v>
      </c>
      <c r="B15" s="156"/>
      <c r="C15" s="169"/>
      <c r="D15" s="106"/>
      <c r="E15" s="106"/>
      <c r="F15" s="106"/>
      <c r="G15" s="106"/>
      <c r="I15" s="140"/>
      <c r="J15" s="141"/>
    </row>
    <row r="16" spans="1:10" s="92" customFormat="1" ht="12">
      <c r="A16" s="250" t="s">
        <v>62</v>
      </c>
      <c r="B16" s="153">
        <v>600</v>
      </c>
      <c r="C16" s="170">
        <v>590</v>
      </c>
      <c r="D16" s="108">
        <v>519</v>
      </c>
      <c r="E16" s="108">
        <v>532</v>
      </c>
      <c r="F16" s="108">
        <v>488</v>
      </c>
      <c r="G16" s="108">
        <f>SUM('[1]Sammanfattning 2005'!$D$19)</f>
        <v>442</v>
      </c>
      <c r="I16" s="140"/>
      <c r="J16" s="141"/>
    </row>
    <row r="17" spans="1:10" s="92" customFormat="1" ht="12">
      <c r="A17" s="251" t="s">
        <v>63</v>
      </c>
      <c r="B17" s="154">
        <v>250</v>
      </c>
      <c r="C17" s="171">
        <v>247</v>
      </c>
      <c r="D17" s="137">
        <v>201</v>
      </c>
      <c r="E17" s="137">
        <v>211</v>
      </c>
      <c r="F17" s="137">
        <v>163</v>
      </c>
      <c r="G17" s="137">
        <f>SUM('[1]Sammanfattning 2005'!$D$31)</f>
        <v>163</v>
      </c>
      <c r="I17" s="140"/>
      <c r="J17" s="141"/>
    </row>
    <row r="18" spans="1:10" ht="12">
      <c r="A18" s="250" t="s">
        <v>64</v>
      </c>
      <c r="B18" s="153">
        <v>215</v>
      </c>
      <c r="C18" s="170">
        <v>215</v>
      </c>
      <c r="D18" s="108">
        <v>19</v>
      </c>
      <c r="E18" s="108">
        <v>75</v>
      </c>
      <c r="F18" s="108">
        <v>14</v>
      </c>
      <c r="G18" s="108">
        <f>SUM('[1]Sammanfattning 2005'!$D$32)</f>
        <v>7</v>
      </c>
      <c r="I18" s="140"/>
      <c r="J18" s="141"/>
    </row>
    <row r="19" spans="1:10" s="92" customFormat="1" ht="12">
      <c r="A19" s="251" t="s">
        <v>33</v>
      </c>
      <c r="B19" s="154">
        <v>2300</v>
      </c>
      <c r="C19" s="171">
        <v>2270</v>
      </c>
      <c r="D19" s="137">
        <v>2070</v>
      </c>
      <c r="E19" s="137">
        <f>2670-600</f>
        <v>2070</v>
      </c>
      <c r="F19" s="137">
        <v>1559</v>
      </c>
      <c r="G19" s="137">
        <f>SUM('[1]Sammanfattning 2005'!$D$33)</f>
        <v>1313</v>
      </c>
      <c r="I19" s="140"/>
      <c r="J19" s="141"/>
    </row>
    <row r="20" spans="1:10" ht="12">
      <c r="A20" s="250" t="s">
        <v>65</v>
      </c>
      <c r="B20" s="153"/>
      <c r="C20" s="170">
        <v>0</v>
      </c>
      <c r="D20" s="108"/>
      <c r="E20" s="108">
        <v>0</v>
      </c>
      <c r="F20" s="108">
        <v>240</v>
      </c>
      <c r="G20" s="108">
        <f>SUM('[1]Sammanfattning 2005'!$D$34)</f>
        <v>288</v>
      </c>
      <c r="I20" s="140"/>
      <c r="J20" s="141"/>
    </row>
    <row r="21" spans="1:10" s="92" customFormat="1" ht="12">
      <c r="A21" s="251" t="s">
        <v>28</v>
      </c>
      <c r="B21" s="154">
        <v>800</v>
      </c>
      <c r="C21" s="171">
        <v>767</v>
      </c>
      <c r="D21" s="137">
        <v>505</v>
      </c>
      <c r="E21" s="137">
        <v>833</v>
      </c>
      <c r="F21" s="137"/>
      <c r="G21" s="137"/>
      <c r="I21" s="140"/>
      <c r="J21" s="141"/>
    </row>
    <row r="22" spans="1:10" s="92" customFormat="1" ht="12">
      <c r="A22" s="250" t="s">
        <v>66</v>
      </c>
      <c r="B22" s="153">
        <v>0</v>
      </c>
      <c r="C22" s="170">
        <v>299</v>
      </c>
      <c r="D22" s="108">
        <v>1299</v>
      </c>
      <c r="E22" s="108">
        <v>1247</v>
      </c>
      <c r="F22" s="108">
        <v>2329</v>
      </c>
      <c r="G22" s="108">
        <f>SUM('[1]Sammanfattning 2005'!$D$47)</f>
        <v>767</v>
      </c>
      <c r="I22" s="140"/>
      <c r="J22" s="141"/>
    </row>
    <row r="23" spans="1:10" s="92" customFormat="1" ht="12">
      <c r="A23" s="251" t="s">
        <v>121</v>
      </c>
      <c r="B23" s="154">
        <v>85</v>
      </c>
      <c r="C23" s="171">
        <v>85</v>
      </c>
      <c r="D23" s="137"/>
      <c r="E23" s="137"/>
      <c r="F23" s="137"/>
      <c r="G23" s="137"/>
      <c r="I23" s="140"/>
      <c r="J23" s="141"/>
    </row>
    <row r="24" spans="1:10" s="93" customFormat="1" ht="12">
      <c r="A24" s="252" t="s">
        <v>60</v>
      </c>
      <c r="B24" s="155">
        <f>SUM(B16:B23)</f>
        <v>4250</v>
      </c>
      <c r="C24" s="172">
        <f>SUM(C16:C23)</f>
        <v>4473</v>
      </c>
      <c r="D24" s="109">
        <f>SUM(D16:D23)</f>
        <v>4613</v>
      </c>
      <c r="E24" s="109">
        <f>SUM(E16:E22)</f>
        <v>4968</v>
      </c>
      <c r="F24" s="109">
        <v>4793</v>
      </c>
      <c r="G24" s="109">
        <f>SUM(G16:G22)</f>
        <v>2980</v>
      </c>
      <c r="I24" s="140"/>
      <c r="J24" s="141"/>
    </row>
    <row r="25" spans="1:10" ht="12">
      <c r="A25" s="251"/>
      <c r="B25" s="157"/>
      <c r="C25" s="180"/>
      <c r="D25" s="144"/>
      <c r="E25" s="144"/>
      <c r="F25" s="144"/>
      <c r="G25" s="144"/>
      <c r="I25" s="140"/>
      <c r="J25" s="141"/>
    </row>
    <row r="26" spans="1:10" ht="12">
      <c r="A26" s="253" t="s">
        <v>67</v>
      </c>
      <c r="B26" s="156"/>
      <c r="C26" s="169"/>
      <c r="D26" s="106"/>
      <c r="E26" s="106"/>
      <c r="F26" s="106"/>
      <c r="G26" s="106"/>
      <c r="I26" s="140"/>
      <c r="J26" s="141"/>
    </row>
    <row r="27" spans="1:10" ht="12">
      <c r="A27" s="254" t="s">
        <v>68</v>
      </c>
      <c r="B27" s="158">
        <v>275</v>
      </c>
      <c r="C27" s="181">
        <v>257</v>
      </c>
      <c r="D27" s="145">
        <v>110</v>
      </c>
      <c r="E27" s="145">
        <v>126</v>
      </c>
      <c r="F27" s="145">
        <v>99</v>
      </c>
      <c r="G27" s="145">
        <f>SUM('[1]Sammanfattning 2005'!$D$20)</f>
        <v>82</v>
      </c>
      <c r="I27" s="140"/>
      <c r="J27" s="141"/>
    </row>
    <row r="28" spans="1:10" s="92" customFormat="1" ht="12">
      <c r="A28" s="255" t="s">
        <v>69</v>
      </c>
      <c r="B28" s="159">
        <v>30</v>
      </c>
      <c r="C28" s="182">
        <v>30</v>
      </c>
      <c r="D28" s="146">
        <v>21</v>
      </c>
      <c r="E28" s="146">
        <v>31</v>
      </c>
      <c r="F28" s="146">
        <v>24</v>
      </c>
      <c r="G28" s="146">
        <f>SUM('[1]Sammanfattning 2005'!$D$22)</f>
        <v>34</v>
      </c>
      <c r="I28" s="140"/>
      <c r="J28" s="141"/>
    </row>
    <row r="29" spans="1:10" ht="12">
      <c r="A29" s="254" t="s">
        <v>70</v>
      </c>
      <c r="B29" s="158">
        <v>115</v>
      </c>
      <c r="C29" s="181">
        <v>22</v>
      </c>
      <c r="D29" s="145">
        <v>16</v>
      </c>
      <c r="E29" s="145">
        <v>18</v>
      </c>
      <c r="F29" s="145">
        <v>352</v>
      </c>
      <c r="G29" s="145">
        <f>SUM('[1]Sammanfattning 2005'!$D$23)</f>
        <v>627</v>
      </c>
      <c r="I29" s="140"/>
      <c r="J29" s="141"/>
    </row>
    <row r="30" spans="1:10" s="92" customFormat="1" ht="12">
      <c r="A30" s="255" t="s">
        <v>71</v>
      </c>
      <c r="B30" s="159">
        <v>150</v>
      </c>
      <c r="C30" s="182">
        <v>147</v>
      </c>
      <c r="D30" s="146">
        <v>112</v>
      </c>
      <c r="E30" s="146">
        <v>188</v>
      </c>
      <c r="F30" s="146"/>
      <c r="G30" s="146"/>
      <c r="I30" s="140"/>
      <c r="J30" s="141"/>
    </row>
    <row r="31" spans="1:10" s="92" customFormat="1" ht="12">
      <c r="A31" s="254" t="s">
        <v>72</v>
      </c>
      <c r="B31" s="158">
        <v>150</v>
      </c>
      <c r="C31" s="181">
        <v>134</v>
      </c>
      <c r="D31" s="145">
        <v>194</v>
      </c>
      <c r="E31" s="145">
        <v>191</v>
      </c>
      <c r="F31" s="145"/>
      <c r="G31" s="145"/>
      <c r="I31" s="140"/>
      <c r="J31" s="141"/>
    </row>
    <row r="32" spans="1:10" s="92" customFormat="1" ht="12">
      <c r="A32" s="255" t="s">
        <v>73</v>
      </c>
      <c r="B32" s="159">
        <v>120</v>
      </c>
      <c r="C32" s="182">
        <v>120</v>
      </c>
      <c r="D32" s="146">
        <v>122</v>
      </c>
      <c r="E32" s="146">
        <v>148</v>
      </c>
      <c r="F32" s="146">
        <v>118</v>
      </c>
      <c r="G32" s="146">
        <f>SUM('[1]Sammanfattning 2005'!$D$24)</f>
        <v>93</v>
      </c>
      <c r="I32" s="140"/>
      <c r="J32" s="141"/>
    </row>
    <row r="33" spans="1:10" ht="12">
      <c r="A33" s="254" t="s">
        <v>74</v>
      </c>
      <c r="B33" s="158">
        <v>460</v>
      </c>
      <c r="C33" s="181">
        <v>460</v>
      </c>
      <c r="D33" s="145">
        <v>425</v>
      </c>
      <c r="E33" s="145">
        <v>372</v>
      </c>
      <c r="F33" s="145">
        <v>566</v>
      </c>
      <c r="G33" s="145">
        <f>SUM('[1]Sammanfattning 2005'!$D$25)</f>
        <v>139</v>
      </c>
      <c r="I33" s="140"/>
      <c r="J33" s="141"/>
    </row>
    <row r="34" spans="1:10" s="92" customFormat="1" ht="12">
      <c r="A34" s="251" t="s">
        <v>75</v>
      </c>
      <c r="B34" s="154">
        <v>600</v>
      </c>
      <c r="C34" s="171">
        <v>594</v>
      </c>
      <c r="D34" s="137">
        <v>123</v>
      </c>
      <c r="E34" s="137">
        <v>275</v>
      </c>
      <c r="F34" s="137">
        <v>200</v>
      </c>
      <c r="G34" s="137">
        <f>SUM('[1]Sammanfattning 2005'!$D$18)</f>
        <v>26</v>
      </c>
      <c r="I34" s="140"/>
      <c r="J34" s="141"/>
    </row>
    <row r="35" spans="1:10" ht="12">
      <c r="A35" s="250" t="s">
        <v>122</v>
      </c>
      <c r="B35" s="153">
        <v>100</v>
      </c>
      <c r="C35" s="170">
        <v>54</v>
      </c>
      <c r="D35" s="108"/>
      <c r="E35" s="108"/>
      <c r="F35" s="108">
        <v>292</v>
      </c>
      <c r="G35" s="108">
        <f>SUM('[1]Sammanfattning 2005'!$D$28)</f>
        <v>0</v>
      </c>
      <c r="I35" s="140"/>
      <c r="J35" s="141"/>
    </row>
    <row r="36" spans="1:10" s="93" customFormat="1" ht="12">
      <c r="A36" s="252" t="s">
        <v>60</v>
      </c>
      <c r="B36" s="155">
        <f>SUM(B27:B35)</f>
        <v>2000</v>
      </c>
      <c r="C36" s="172">
        <f>SUM(C27:C35)</f>
        <v>1818</v>
      </c>
      <c r="D36" s="109">
        <f>SUM(D27:D35)</f>
        <v>1123</v>
      </c>
      <c r="E36" s="109">
        <f>SUM(E27:E35)</f>
        <v>1349</v>
      </c>
      <c r="F36" s="109">
        <v>1651</v>
      </c>
      <c r="G36" s="109">
        <f>SUM(G27:G35)</f>
        <v>1001</v>
      </c>
      <c r="I36" s="140"/>
      <c r="J36" s="141"/>
    </row>
    <row r="37" spans="1:10" ht="12">
      <c r="A37" s="255"/>
      <c r="B37" s="156"/>
      <c r="C37" s="169"/>
      <c r="D37" s="106"/>
      <c r="E37" s="106"/>
      <c r="F37" s="106"/>
      <c r="G37" s="106"/>
      <c r="I37" s="140"/>
      <c r="J37" s="141"/>
    </row>
    <row r="38" spans="1:10" ht="12">
      <c r="A38" s="253" t="s">
        <v>76</v>
      </c>
      <c r="B38" s="156"/>
      <c r="C38" s="169"/>
      <c r="D38" s="106"/>
      <c r="E38" s="106"/>
      <c r="F38" s="106"/>
      <c r="G38" s="106"/>
      <c r="I38" s="140"/>
      <c r="J38" s="141"/>
    </row>
    <row r="39" spans="1:10" ht="12">
      <c r="A39" s="250" t="s">
        <v>77</v>
      </c>
      <c r="B39" s="153">
        <v>250</v>
      </c>
      <c r="C39" s="170">
        <v>235</v>
      </c>
      <c r="D39" s="108">
        <v>186</v>
      </c>
      <c r="E39" s="108">
        <v>195</v>
      </c>
      <c r="F39" s="108">
        <v>127</v>
      </c>
      <c r="G39" s="108">
        <f>SUM('[1]Sammanfattning 2005'!$D$41)</f>
        <v>123</v>
      </c>
      <c r="I39" s="140"/>
      <c r="J39" s="141"/>
    </row>
    <row r="40" spans="1:10" s="92" customFormat="1" ht="12">
      <c r="A40" s="251" t="s">
        <v>78</v>
      </c>
      <c r="B40" s="154">
        <v>10</v>
      </c>
      <c r="C40" s="171">
        <v>10</v>
      </c>
      <c r="D40" s="137">
        <v>5</v>
      </c>
      <c r="E40" s="137">
        <v>10</v>
      </c>
      <c r="F40" s="137">
        <v>9</v>
      </c>
      <c r="G40" s="137">
        <f>SUM('[1]Sammanfattning 2005'!$D$46)</f>
        <v>5</v>
      </c>
      <c r="I40" s="140"/>
      <c r="J40" s="141"/>
    </row>
    <row r="41" spans="1:10" ht="12">
      <c r="A41" s="250" t="s">
        <v>79</v>
      </c>
      <c r="B41" s="153">
        <v>50</v>
      </c>
      <c r="C41" s="170">
        <v>32</v>
      </c>
      <c r="D41" s="108">
        <v>95</v>
      </c>
      <c r="E41" s="108">
        <v>70</v>
      </c>
      <c r="F41" s="108">
        <v>36</v>
      </c>
      <c r="G41" s="108">
        <f>SUM('[1]Sammanfattning 2005'!$D$29)</f>
        <v>55</v>
      </c>
      <c r="I41" s="140"/>
      <c r="J41" s="141"/>
    </row>
    <row r="42" spans="1:10" s="92" customFormat="1" ht="12">
      <c r="A42" s="251" t="s">
        <v>80</v>
      </c>
      <c r="B42" s="154">
        <v>0</v>
      </c>
      <c r="C42" s="171">
        <v>0</v>
      </c>
      <c r="D42" s="137">
        <v>360</v>
      </c>
      <c r="E42" s="137">
        <v>360</v>
      </c>
      <c r="F42" s="137"/>
      <c r="G42" s="137">
        <f>SUM('[1]Sammanfattning 2005'!$D$43)</f>
        <v>292</v>
      </c>
      <c r="I42" s="140"/>
      <c r="J42" s="141"/>
    </row>
    <row r="43" spans="1:10" ht="12">
      <c r="A43" s="250" t="s">
        <v>81</v>
      </c>
      <c r="B43" s="153">
        <v>300</v>
      </c>
      <c r="C43" s="170">
        <v>295</v>
      </c>
      <c r="D43" s="108">
        <v>298</v>
      </c>
      <c r="E43" s="108">
        <v>305</v>
      </c>
      <c r="F43" s="108">
        <v>330</v>
      </c>
      <c r="G43" s="108">
        <f>SUM('[1]Sammanfattning 2005'!$D$42)</f>
        <v>276</v>
      </c>
      <c r="I43" s="140"/>
      <c r="J43" s="141"/>
    </row>
    <row r="44" spans="1:10" s="92" customFormat="1" ht="12">
      <c r="A44" s="251" t="s">
        <v>82</v>
      </c>
      <c r="B44" s="154">
        <v>40</v>
      </c>
      <c r="C44" s="171">
        <v>40</v>
      </c>
      <c r="D44" s="137">
        <v>40</v>
      </c>
      <c r="E44" s="137">
        <v>40</v>
      </c>
      <c r="F44" s="137">
        <v>22</v>
      </c>
      <c r="G44" s="137">
        <f>SUM('[1]Sammanfattning 2005'!$D$44)</f>
        <v>37</v>
      </c>
      <c r="I44" s="140"/>
      <c r="J44" s="141"/>
    </row>
    <row r="45" spans="1:10" ht="12">
      <c r="A45" s="250" t="s">
        <v>83</v>
      </c>
      <c r="B45" s="153">
        <v>20</v>
      </c>
      <c r="C45" s="170">
        <v>20</v>
      </c>
      <c r="D45" s="108">
        <v>20</v>
      </c>
      <c r="E45" s="108">
        <v>20</v>
      </c>
      <c r="F45" s="108">
        <v>4</v>
      </c>
      <c r="G45" s="108">
        <f>SUM('[1]Sammanfattning 2005'!$D$45)</f>
        <v>11</v>
      </c>
      <c r="I45" s="140"/>
      <c r="J45" s="141"/>
    </row>
    <row r="46" spans="1:10" ht="12">
      <c r="A46" s="251" t="s">
        <v>123</v>
      </c>
      <c r="B46" s="154">
        <v>100</v>
      </c>
      <c r="C46" s="171">
        <v>65</v>
      </c>
      <c r="D46" s="137">
        <v>40</v>
      </c>
      <c r="E46" s="137">
        <v>30</v>
      </c>
      <c r="F46" s="137"/>
      <c r="G46" s="137">
        <v>39</v>
      </c>
      <c r="I46" s="140"/>
      <c r="J46" s="141"/>
    </row>
    <row r="47" spans="1:10" s="92" customFormat="1" ht="12">
      <c r="A47" s="250" t="s">
        <v>84</v>
      </c>
      <c r="B47" s="153">
        <v>480</v>
      </c>
      <c r="C47" s="170">
        <v>460</v>
      </c>
      <c r="D47" s="108">
        <v>40</v>
      </c>
      <c r="E47" s="108">
        <v>350</v>
      </c>
      <c r="F47" s="108">
        <v>45</v>
      </c>
      <c r="G47" s="108"/>
      <c r="I47" s="140"/>
      <c r="J47" s="141"/>
    </row>
    <row r="48" spans="1:10" s="95" customFormat="1" ht="12">
      <c r="A48" s="252" t="s">
        <v>60</v>
      </c>
      <c r="B48" s="155">
        <f>SUM(B39:B47)</f>
        <v>1250</v>
      </c>
      <c r="C48" s="172">
        <f>SUM(C39:C47)</f>
        <v>1157</v>
      </c>
      <c r="D48" s="109">
        <f>SUM(D39:D47)</f>
        <v>1084</v>
      </c>
      <c r="E48" s="109">
        <f>SUM(E39:E47)</f>
        <v>1380</v>
      </c>
      <c r="F48" s="109">
        <v>573</v>
      </c>
      <c r="G48" s="109">
        <f>SUM(G39:G47)</f>
        <v>838</v>
      </c>
      <c r="I48" s="140"/>
      <c r="J48" s="141"/>
    </row>
    <row r="49" spans="1:10" ht="12">
      <c r="A49" s="251"/>
      <c r="B49" s="157"/>
      <c r="C49" s="180"/>
      <c r="D49" s="144"/>
      <c r="E49" s="144"/>
      <c r="F49" s="144"/>
      <c r="G49" s="144"/>
      <c r="I49" s="140"/>
      <c r="J49" s="141"/>
    </row>
    <row r="50" spans="1:10" ht="12">
      <c r="A50" s="253" t="s">
        <v>85</v>
      </c>
      <c r="B50" s="156"/>
      <c r="C50" s="169"/>
      <c r="D50" s="106"/>
      <c r="E50" s="106"/>
      <c r="F50" s="106"/>
      <c r="G50" s="106"/>
      <c r="I50" s="140"/>
      <c r="J50" s="141"/>
    </row>
    <row r="51" spans="1:10" ht="12">
      <c r="A51" s="250" t="s">
        <v>86</v>
      </c>
      <c r="B51" s="153"/>
      <c r="C51" s="170"/>
      <c r="D51" s="108"/>
      <c r="E51" s="108"/>
      <c r="F51" s="108">
        <v>1921</v>
      </c>
      <c r="G51" s="108">
        <f>SUM('[1]Sammanfattning 2005'!$D$26)</f>
        <v>2630</v>
      </c>
      <c r="I51" s="140"/>
      <c r="J51" s="141"/>
    </row>
    <row r="52" spans="1:10" s="92" customFormat="1" ht="12">
      <c r="A52" s="251" t="s">
        <v>87</v>
      </c>
      <c r="B52" s="154"/>
      <c r="C52" s="171"/>
      <c r="D52" s="137"/>
      <c r="E52" s="137"/>
      <c r="F52" s="137">
        <v>6293</v>
      </c>
      <c r="G52" s="137">
        <f>SUM('[1]Sammanfattning 2005'!$D$36)</f>
        <v>4292</v>
      </c>
      <c r="I52" s="140"/>
      <c r="J52" s="141"/>
    </row>
    <row r="53" spans="1:10" s="92" customFormat="1" ht="12">
      <c r="A53" s="250" t="s">
        <v>88</v>
      </c>
      <c r="B53" s="153">
        <v>6450</v>
      </c>
      <c r="C53" s="170">
        <v>6205</v>
      </c>
      <c r="D53" s="108">
        <v>3643</v>
      </c>
      <c r="E53" s="108">
        <v>4550</v>
      </c>
      <c r="F53" s="108"/>
      <c r="G53" s="108"/>
      <c r="I53" s="140"/>
      <c r="J53" s="141"/>
    </row>
    <row r="54" spans="1:10" s="92" customFormat="1" ht="12">
      <c r="A54" s="251" t="s">
        <v>89</v>
      </c>
      <c r="B54" s="154">
        <v>1820</v>
      </c>
      <c r="C54" s="171">
        <v>1695</v>
      </c>
      <c r="D54" s="137">
        <v>1537</v>
      </c>
      <c r="E54" s="137">
        <v>1900</v>
      </c>
      <c r="F54" s="137"/>
      <c r="G54" s="137"/>
      <c r="I54" s="140"/>
      <c r="J54" s="141"/>
    </row>
    <row r="55" spans="1:10" s="92" customFormat="1" ht="12">
      <c r="A55" s="250" t="s">
        <v>90</v>
      </c>
      <c r="B55" s="153">
        <v>4600</v>
      </c>
      <c r="C55" s="170">
        <v>4518</v>
      </c>
      <c r="D55" s="108">
        <v>3315</v>
      </c>
      <c r="E55" s="108">
        <v>3315</v>
      </c>
      <c r="F55" s="108"/>
      <c r="G55" s="108"/>
      <c r="I55" s="140"/>
      <c r="J55" s="141"/>
    </row>
    <row r="56" spans="1:10" ht="12">
      <c r="A56" s="251" t="s">
        <v>6</v>
      </c>
      <c r="B56" s="154">
        <v>60</v>
      </c>
      <c r="C56" s="171">
        <v>61</v>
      </c>
      <c r="D56" s="137">
        <v>2</v>
      </c>
      <c r="E56" s="137">
        <v>50</v>
      </c>
      <c r="F56" s="137">
        <v>89</v>
      </c>
      <c r="G56" s="137">
        <f>SUM('[1]Sammanfattning 2005'!$D$35)</f>
        <v>4</v>
      </c>
      <c r="I56" s="140"/>
      <c r="J56" s="141"/>
    </row>
    <row r="57" spans="1:10" s="92" customFormat="1" ht="12">
      <c r="A57" s="250" t="s">
        <v>91</v>
      </c>
      <c r="B57" s="153"/>
      <c r="C57" s="170"/>
      <c r="D57" s="108"/>
      <c r="E57" s="108"/>
      <c r="F57" s="108">
        <v>21</v>
      </c>
      <c r="G57" s="108">
        <f>SUM('[1]Sammanfattning 2005'!$D$38)</f>
        <v>26</v>
      </c>
      <c r="I57" s="140"/>
      <c r="J57" s="141"/>
    </row>
    <row r="58" spans="1:10" s="92" customFormat="1" ht="12">
      <c r="A58" s="251" t="s">
        <v>92</v>
      </c>
      <c r="B58" s="154">
        <v>70</v>
      </c>
      <c r="C58" s="171">
        <v>65</v>
      </c>
      <c r="D58" s="137">
        <v>195</v>
      </c>
      <c r="E58" s="137">
        <v>195</v>
      </c>
      <c r="F58" s="137"/>
      <c r="G58" s="137"/>
      <c r="I58" s="140"/>
      <c r="J58" s="141"/>
    </row>
    <row r="59" spans="1:10" s="96" customFormat="1" ht="12">
      <c r="A59" s="256" t="s">
        <v>93</v>
      </c>
      <c r="B59" s="160">
        <v>-1000</v>
      </c>
      <c r="C59" s="183">
        <v>-973</v>
      </c>
      <c r="D59" s="147">
        <v>-765</v>
      </c>
      <c r="E59" s="147">
        <v>-820</v>
      </c>
      <c r="F59" s="147">
        <v>-583</v>
      </c>
      <c r="G59" s="147">
        <f>SUM('[1]Sammanfattning 2005'!$D$37)</f>
        <v>-518</v>
      </c>
      <c r="I59" s="140"/>
      <c r="J59" s="141"/>
    </row>
    <row r="60" spans="1:10" ht="12">
      <c r="A60" s="252" t="s">
        <v>60</v>
      </c>
      <c r="B60" s="155">
        <f>SUM(B51:B59)</f>
        <v>12000</v>
      </c>
      <c r="C60" s="172">
        <f>SUM(C51:C59)</f>
        <v>11571</v>
      </c>
      <c r="D60" s="109">
        <f>SUM(D53:D59)</f>
        <v>7927</v>
      </c>
      <c r="E60" s="109">
        <f>SUM(E51:E59)</f>
        <v>9190</v>
      </c>
      <c r="F60" s="109">
        <v>7741</v>
      </c>
      <c r="G60" s="109">
        <f>SUM(G51:G59)</f>
        <v>6434</v>
      </c>
      <c r="I60" s="140"/>
      <c r="J60" s="141"/>
    </row>
    <row r="61" spans="1:10" ht="12">
      <c r="A61" s="257"/>
      <c r="B61" s="161"/>
      <c r="C61" s="184"/>
      <c r="D61" s="148"/>
      <c r="E61" s="148"/>
      <c r="F61" s="148"/>
      <c r="G61" s="148"/>
      <c r="I61" s="140"/>
      <c r="J61" s="141"/>
    </row>
    <row r="62" spans="1:10" s="95" customFormat="1" ht="12">
      <c r="A62" s="258" t="s">
        <v>94</v>
      </c>
      <c r="B62" s="162">
        <f>SUM(B13+B24+B36+B48+B60)</f>
        <v>21800</v>
      </c>
      <c r="C62" s="167">
        <f>SUM(C13+C24+C36+C48+C60)</f>
        <v>21290</v>
      </c>
      <c r="D62" s="98">
        <f>D13+D24+D36+D48+D60</f>
        <v>16648</v>
      </c>
      <c r="E62" s="98">
        <f>SUM(E13+E24+E36+E48+E60)</f>
        <v>18715</v>
      </c>
      <c r="F62" s="175">
        <v>16238</v>
      </c>
      <c r="G62" s="175">
        <f>SUM(G13+G24+G36+G48+G60)</f>
        <v>12384</v>
      </c>
      <c r="I62" s="140"/>
      <c r="J62" s="141"/>
    </row>
    <row r="63" spans="1:10" ht="12">
      <c r="A63" s="251"/>
      <c r="B63" s="157"/>
      <c r="C63" s="180"/>
      <c r="D63" s="144"/>
      <c r="E63" s="144"/>
      <c r="F63" s="176"/>
      <c r="G63" s="176"/>
      <c r="I63" s="140"/>
      <c r="J63" s="141"/>
    </row>
    <row r="64" spans="1:10" ht="12">
      <c r="A64" s="251"/>
      <c r="B64" s="157"/>
      <c r="C64" s="180"/>
      <c r="D64" s="144"/>
      <c r="E64" s="144"/>
      <c r="F64" s="144"/>
      <c r="G64" s="144"/>
      <c r="I64" s="140"/>
      <c r="J64" s="141"/>
    </row>
    <row r="65" spans="1:10" ht="12">
      <c r="A65" s="251"/>
      <c r="B65" s="157"/>
      <c r="C65" s="180"/>
      <c r="D65" s="144"/>
      <c r="E65" s="144"/>
      <c r="F65" s="144"/>
      <c r="G65" s="144"/>
      <c r="I65" s="140"/>
      <c r="J65" s="141"/>
    </row>
    <row r="66" spans="1:10" ht="12">
      <c r="A66" s="253" t="s">
        <v>95</v>
      </c>
      <c r="B66" s="156"/>
      <c r="C66" s="169"/>
      <c r="D66" s="106"/>
      <c r="E66" s="106"/>
      <c r="F66" s="106"/>
      <c r="G66" s="106"/>
      <c r="I66" s="140"/>
      <c r="J66" s="141"/>
    </row>
    <row r="67" spans="1:10" ht="12">
      <c r="A67" s="250" t="s">
        <v>96</v>
      </c>
      <c r="B67" s="153">
        <v>3550</v>
      </c>
      <c r="C67" s="170">
        <v>3420</v>
      </c>
      <c r="D67" s="108">
        <v>2496</v>
      </c>
      <c r="E67" s="108">
        <f>3260-E71</f>
        <v>2520</v>
      </c>
      <c r="F67" s="108">
        <v>2547</v>
      </c>
      <c r="G67" s="108">
        <f>SUM('[1]Sammanfattning 2005'!$D$50)</f>
        <v>2615</v>
      </c>
      <c r="I67" s="140"/>
      <c r="J67" s="141"/>
    </row>
    <row r="68" spans="1:10" s="92" customFormat="1" ht="12">
      <c r="A68" s="251" t="s">
        <v>97</v>
      </c>
      <c r="B68" s="154">
        <v>250</v>
      </c>
      <c r="C68" s="171">
        <v>244</v>
      </c>
      <c r="D68" s="137">
        <v>149</v>
      </c>
      <c r="E68" s="137">
        <v>70</v>
      </c>
      <c r="F68" s="137">
        <v>5</v>
      </c>
      <c r="G68" s="137">
        <f>SUM('[1]Sammanfattning 2005'!$D$51)</f>
        <v>111</v>
      </c>
      <c r="I68" s="140"/>
      <c r="J68" s="141"/>
    </row>
    <row r="69" spans="1:10" ht="12">
      <c r="A69" s="250" t="s">
        <v>98</v>
      </c>
      <c r="B69" s="153">
        <v>900</v>
      </c>
      <c r="C69" s="170">
        <v>900</v>
      </c>
      <c r="D69" s="108">
        <v>713</v>
      </c>
      <c r="E69" s="108">
        <v>730</v>
      </c>
      <c r="F69" s="108">
        <v>342</v>
      </c>
      <c r="G69" s="108">
        <f>SUM('[1]Sammanfattning 2005'!$D$52)</f>
        <v>342</v>
      </c>
      <c r="I69" s="140"/>
      <c r="J69" s="141"/>
    </row>
    <row r="70" spans="1:10" s="92" customFormat="1" ht="12">
      <c r="A70" s="251" t="s">
        <v>99</v>
      </c>
      <c r="B70" s="154">
        <v>150</v>
      </c>
      <c r="C70" s="171">
        <v>155</v>
      </c>
      <c r="D70" s="137">
        <v>140</v>
      </c>
      <c r="E70" s="137">
        <v>80</v>
      </c>
      <c r="F70" s="137">
        <v>154</v>
      </c>
      <c r="G70" s="137">
        <f>SUM('[1]Sammanfattning 2005'!$D$53)</f>
        <v>110</v>
      </c>
      <c r="I70" s="140"/>
      <c r="J70" s="141"/>
    </row>
    <row r="71" spans="1:10" ht="12">
      <c r="A71" s="250" t="s">
        <v>100</v>
      </c>
      <c r="B71" s="153">
        <v>600</v>
      </c>
      <c r="C71" s="170">
        <v>650</v>
      </c>
      <c r="D71" s="108">
        <v>600</v>
      </c>
      <c r="E71" s="108">
        <f>250+490</f>
        <v>740</v>
      </c>
      <c r="F71" s="108">
        <v>439</v>
      </c>
      <c r="G71" s="108">
        <f>SUM('[1]Sammanfattning 2005'!$D$55)</f>
        <v>455</v>
      </c>
      <c r="I71" s="140"/>
      <c r="J71" s="141"/>
    </row>
    <row r="72" spans="1:10" s="92" customFormat="1" ht="12">
      <c r="A72" s="251" t="s">
        <v>101</v>
      </c>
      <c r="B72" s="154">
        <v>16800</v>
      </c>
      <c r="C72" s="171">
        <v>16580</v>
      </c>
      <c r="D72" s="137">
        <v>14258</v>
      </c>
      <c r="E72" s="137">
        <v>14985</v>
      </c>
      <c r="F72" s="137">
        <v>12271</v>
      </c>
      <c r="G72" s="137">
        <f>SUM('[1]Sammanfattning 2005'!$D$54)</f>
        <v>10235</v>
      </c>
      <c r="I72" s="140"/>
      <c r="J72" s="141"/>
    </row>
    <row r="73" spans="1:10" ht="12">
      <c r="A73" s="252" t="s">
        <v>60</v>
      </c>
      <c r="B73" s="163">
        <f>SUM(B67:B72)</f>
        <v>22250</v>
      </c>
      <c r="C73" s="168">
        <f>SUM(C67:C72)</f>
        <v>21949</v>
      </c>
      <c r="D73" s="102">
        <f>SUM(D67:D72)</f>
        <v>18356</v>
      </c>
      <c r="E73" s="102">
        <f>SUM(E67:E72)</f>
        <v>19125</v>
      </c>
      <c r="F73" s="174">
        <v>15758</v>
      </c>
      <c r="G73" s="174">
        <f>SUM(G67:G72)</f>
        <v>13868</v>
      </c>
      <c r="I73" s="140"/>
      <c r="J73" s="141"/>
    </row>
    <row r="74" spans="1:10" s="101" customFormat="1" ht="12">
      <c r="A74" s="257"/>
      <c r="B74" s="164"/>
      <c r="C74" s="185"/>
      <c r="D74" s="174"/>
      <c r="E74" s="174"/>
      <c r="F74" s="177"/>
      <c r="G74" s="177"/>
      <c r="I74" s="140"/>
      <c r="J74" s="141"/>
    </row>
    <row r="75" spans="1:10" s="101" customFormat="1" ht="12">
      <c r="A75" s="257"/>
      <c r="B75" s="164"/>
      <c r="C75" s="185"/>
      <c r="D75" s="174"/>
      <c r="E75" s="174"/>
      <c r="F75" s="174"/>
      <c r="G75" s="174"/>
      <c r="I75" s="140"/>
      <c r="J75" s="141"/>
    </row>
    <row r="76" spans="1:10" s="101" customFormat="1" ht="12">
      <c r="A76" s="258" t="s">
        <v>102</v>
      </c>
      <c r="B76" s="163">
        <f>SUM(B62+B73)</f>
        <v>44050</v>
      </c>
      <c r="C76" s="168">
        <f>SUM(C62+C73)</f>
        <v>43239</v>
      </c>
      <c r="D76" s="102">
        <v>35004</v>
      </c>
      <c r="E76" s="102">
        <f>SUM(E62+E73)</f>
        <v>37840</v>
      </c>
      <c r="F76" s="102">
        <v>31996</v>
      </c>
      <c r="G76" s="102">
        <f>SUM(G62+G73)</f>
        <v>26252</v>
      </c>
      <c r="I76" s="140"/>
      <c r="J76" s="141"/>
    </row>
    <row r="77" spans="1:10" s="101" customFormat="1" ht="12">
      <c r="A77" s="259"/>
      <c r="B77" s="164"/>
      <c r="C77" s="185"/>
      <c r="D77" s="174"/>
      <c r="E77" s="174"/>
      <c r="F77" s="174"/>
      <c r="G77" s="174"/>
      <c r="I77" s="140"/>
      <c r="J77" s="141"/>
    </row>
    <row r="78" spans="1:10" s="101" customFormat="1" ht="12">
      <c r="A78" s="259"/>
      <c r="B78" s="164"/>
      <c r="C78" s="185"/>
      <c r="D78" s="174"/>
      <c r="E78" s="174"/>
      <c r="F78" s="174"/>
      <c r="G78" s="174"/>
      <c r="I78" s="140"/>
      <c r="J78" s="141"/>
    </row>
    <row r="79" spans="1:10" s="101" customFormat="1" ht="12">
      <c r="A79" s="251"/>
      <c r="B79" s="156"/>
      <c r="C79" s="169"/>
      <c r="D79" s="106"/>
      <c r="E79" s="106"/>
      <c r="F79" s="106"/>
      <c r="G79" s="106"/>
      <c r="I79" s="140"/>
      <c r="J79" s="141"/>
    </row>
    <row r="80" spans="1:10" ht="12">
      <c r="A80" s="259" t="s">
        <v>103</v>
      </c>
      <c r="B80" s="156"/>
      <c r="C80" s="169"/>
      <c r="D80" s="106"/>
      <c r="E80" s="106"/>
      <c r="F80" s="106"/>
      <c r="G80" s="106"/>
      <c r="I80" s="140"/>
      <c r="J80" s="141"/>
    </row>
    <row r="81" spans="1:10" ht="12">
      <c r="A81" s="250" t="s">
        <v>104</v>
      </c>
      <c r="B81" s="153">
        <v>17850</v>
      </c>
      <c r="C81" s="170">
        <v>16416</v>
      </c>
      <c r="D81" s="108">
        <v>15063</v>
      </c>
      <c r="E81" s="108">
        <v>15000</v>
      </c>
      <c r="F81" s="108">
        <v>16838</v>
      </c>
      <c r="G81" s="108">
        <f>SUM('[1]Sammanfattning 2005'!$D$58)</f>
        <v>13359</v>
      </c>
      <c r="I81" s="140"/>
      <c r="J81" s="141"/>
    </row>
    <row r="82" spans="1:10" ht="12">
      <c r="A82" s="251" t="s">
        <v>120</v>
      </c>
      <c r="B82" s="154"/>
      <c r="C82" s="171">
        <v>35</v>
      </c>
      <c r="D82" s="137">
        <v>313</v>
      </c>
      <c r="E82" s="137"/>
      <c r="F82" s="137"/>
      <c r="G82" s="137"/>
      <c r="I82" s="140"/>
      <c r="J82" s="141"/>
    </row>
    <row r="83" spans="1:10" ht="12">
      <c r="A83" s="252" t="s">
        <v>60</v>
      </c>
      <c r="B83" s="155">
        <f>SUM(B81:B82)</f>
        <v>17850</v>
      </c>
      <c r="C83" s="172">
        <f>SUM(C81:C82)</f>
        <v>16451</v>
      </c>
      <c r="D83" s="109">
        <f>SUM(D81:D82)</f>
        <v>15376</v>
      </c>
      <c r="E83" s="109">
        <f>SUM(E81:E81)</f>
        <v>15000</v>
      </c>
      <c r="F83" s="109">
        <v>16838</v>
      </c>
      <c r="G83" s="109">
        <f>SUM(G81:G81)</f>
        <v>13359</v>
      </c>
      <c r="I83" s="140"/>
      <c r="J83" s="141"/>
    </row>
    <row r="84" spans="1:10" ht="12">
      <c r="A84" s="257"/>
      <c r="B84" s="161"/>
      <c r="C84" s="184"/>
      <c r="D84" s="148"/>
      <c r="E84" s="148"/>
      <c r="F84" s="148"/>
      <c r="G84" s="148"/>
      <c r="I84" s="140"/>
      <c r="J84" s="141"/>
    </row>
    <row r="85" spans="1:10" ht="12.75" thickBot="1">
      <c r="A85" s="258" t="s">
        <v>105</v>
      </c>
      <c r="B85" s="165">
        <f>SUM(B83)</f>
        <v>17850</v>
      </c>
      <c r="C85" s="172">
        <f>SUM(C83)</f>
        <v>16451</v>
      </c>
      <c r="D85" s="109">
        <f>SUM(D83)</f>
        <v>15376</v>
      </c>
      <c r="E85" s="109">
        <f>SUM(E83)</f>
        <v>15000</v>
      </c>
      <c r="F85" s="109">
        <v>16838</v>
      </c>
      <c r="G85" s="109">
        <f>SUM(G83)</f>
        <v>13359</v>
      </c>
      <c r="I85" s="140"/>
      <c r="J85" s="141"/>
    </row>
    <row r="86" spans="1:10" s="101" customFormat="1" ht="12">
      <c r="A86" s="91"/>
      <c r="B86" s="104"/>
      <c r="C86" s="104"/>
      <c r="D86" s="104"/>
      <c r="E86" s="104"/>
      <c r="F86" s="104"/>
      <c r="G86" s="104"/>
      <c r="I86" s="140"/>
      <c r="J86" s="141"/>
    </row>
    <row r="87" spans="1:10" s="101" customFormat="1" ht="12.75" thickBot="1">
      <c r="A87" s="97"/>
      <c r="B87" s="100"/>
      <c r="C87" s="100"/>
      <c r="D87" s="100"/>
      <c r="E87" s="100"/>
      <c r="F87" s="100"/>
      <c r="G87" s="100"/>
      <c r="I87" s="140"/>
      <c r="J87" s="141"/>
    </row>
    <row r="88" spans="1:10" ht="12.75" thickBot="1">
      <c r="A88" s="186" t="s">
        <v>106</v>
      </c>
      <c r="B88" s="198">
        <f>SUM(B76+B85)</f>
        <v>61900</v>
      </c>
      <c r="C88" s="260">
        <f>SUM(C76+C85)</f>
        <v>59690</v>
      </c>
      <c r="D88" s="260">
        <f>SUM(D76+D85)</f>
        <v>50380</v>
      </c>
      <c r="E88" s="166">
        <f>SUM(E76+E85)</f>
        <v>52840</v>
      </c>
      <c r="F88" s="166">
        <v>48834</v>
      </c>
      <c r="G88" s="166">
        <f>SUM(G76+G85)</f>
        <v>39611</v>
      </c>
      <c r="I88" s="140"/>
      <c r="J88" s="141"/>
    </row>
    <row r="89" spans="1:10" ht="12">
      <c r="A89" s="103"/>
      <c r="B89" s="90"/>
      <c r="C89" s="90"/>
      <c r="D89" s="90"/>
      <c r="E89" s="90"/>
      <c r="F89" s="90"/>
      <c r="G89" s="90"/>
      <c r="I89" s="140"/>
      <c r="J89" s="141"/>
    </row>
    <row r="90" spans="1:10" ht="12">
      <c r="A90" s="103"/>
      <c r="B90" s="90"/>
      <c r="C90" s="90"/>
      <c r="D90" s="90"/>
      <c r="E90" s="90"/>
      <c r="F90" s="90"/>
      <c r="G90" s="110"/>
      <c r="I90" s="140"/>
      <c r="J90" s="141"/>
    </row>
    <row r="91" spans="1:10" ht="13.5" customHeight="1" thickBot="1">
      <c r="A91" s="105" t="s">
        <v>107</v>
      </c>
      <c r="B91" s="133"/>
      <c r="C91" s="111"/>
      <c r="D91" s="111"/>
      <c r="E91" s="111"/>
      <c r="F91" s="111"/>
      <c r="G91" s="90"/>
      <c r="I91" s="140"/>
      <c r="J91" s="141"/>
    </row>
    <row r="92" spans="1:10" ht="13.5" customHeight="1">
      <c r="A92" s="187" t="s">
        <v>108</v>
      </c>
      <c r="B92" s="199">
        <f>SUM(B62)</f>
        <v>21800</v>
      </c>
      <c r="C92" s="188">
        <f>SUM(C62)</f>
        <v>21290</v>
      </c>
      <c r="D92" s="188">
        <f>SUM(D62)</f>
        <v>16648</v>
      </c>
      <c r="E92" s="189">
        <f>SUM(E62)</f>
        <v>18715</v>
      </c>
      <c r="F92" s="189">
        <v>16238</v>
      </c>
      <c r="G92" s="190">
        <f>SUM(G62)</f>
        <v>12384</v>
      </c>
      <c r="I92" s="140"/>
      <c r="J92" s="141"/>
    </row>
    <row r="93" spans="1:10" ht="13.5" customHeight="1">
      <c r="A93" s="191" t="s">
        <v>109</v>
      </c>
      <c r="B93" s="200">
        <f>SUM(B73-B72)</f>
        <v>5450</v>
      </c>
      <c r="C93" s="134">
        <f>SUM(C73-C72)</f>
        <v>5369</v>
      </c>
      <c r="D93" s="134">
        <f>SUM(D73-D72)</f>
        <v>4098</v>
      </c>
      <c r="E93" s="107">
        <f>SUM(E73-E72)</f>
        <v>4140</v>
      </c>
      <c r="F93" s="107">
        <v>3487</v>
      </c>
      <c r="G93" s="192">
        <f>SUM(G73-G72)</f>
        <v>3633</v>
      </c>
      <c r="I93" s="140"/>
      <c r="J93" s="141"/>
    </row>
    <row r="94" spans="1:10" ht="13.5" customHeight="1">
      <c r="A94" s="191" t="s">
        <v>14</v>
      </c>
      <c r="B94" s="200">
        <f>SUM(B72)</f>
        <v>16800</v>
      </c>
      <c r="C94" s="134">
        <f>SUM(C72)</f>
        <v>16580</v>
      </c>
      <c r="D94" s="134">
        <f>SUM(D72)</f>
        <v>14258</v>
      </c>
      <c r="E94" s="107">
        <f>SUM(E72)</f>
        <v>14985</v>
      </c>
      <c r="F94" s="107">
        <v>12271</v>
      </c>
      <c r="G94" s="192">
        <f>SUM(G72)</f>
        <v>10235</v>
      </c>
      <c r="I94" s="140"/>
      <c r="J94" s="141"/>
    </row>
    <row r="95" spans="1:10" ht="13.5" customHeight="1">
      <c r="A95" s="193" t="s">
        <v>15</v>
      </c>
      <c r="B95" s="201">
        <f>SUM(B76)</f>
        <v>44050</v>
      </c>
      <c r="C95" s="135">
        <f>SUM(C76)</f>
        <v>43239</v>
      </c>
      <c r="D95" s="135">
        <f>SUM(D76)</f>
        <v>35004</v>
      </c>
      <c r="E95" s="112">
        <f>SUM(E76)</f>
        <v>37840</v>
      </c>
      <c r="F95" s="112">
        <v>31996</v>
      </c>
      <c r="G95" s="194">
        <f>SUM(G76)</f>
        <v>26252</v>
      </c>
      <c r="I95" s="140"/>
      <c r="J95" s="141"/>
    </row>
    <row r="96" spans="1:10" ht="13.5" customHeight="1">
      <c r="A96" s="193" t="s">
        <v>110</v>
      </c>
      <c r="B96" s="202">
        <f>SUM(B85)</f>
        <v>17850</v>
      </c>
      <c r="C96" s="136">
        <f>SUM(C85)</f>
        <v>16451</v>
      </c>
      <c r="D96" s="136">
        <f>SUM(D85)</f>
        <v>15376</v>
      </c>
      <c r="E96" s="113">
        <f>SUM(E85)</f>
        <v>15000</v>
      </c>
      <c r="F96" s="113">
        <v>16838</v>
      </c>
      <c r="G96" s="195">
        <f>SUM(G85)</f>
        <v>13359</v>
      </c>
      <c r="I96" s="140"/>
      <c r="J96" s="141"/>
    </row>
    <row r="97" spans="1:10" ht="13.5" customHeight="1" thickBot="1">
      <c r="A97" s="196" t="s">
        <v>106</v>
      </c>
      <c r="B97" s="203">
        <f>+B95+B96</f>
        <v>61900</v>
      </c>
      <c r="C97" s="197">
        <f>+C95+C96</f>
        <v>59690</v>
      </c>
      <c r="D97" s="197">
        <f>+D95+D96</f>
        <v>50380</v>
      </c>
      <c r="E97" s="173">
        <f>+E95+E96</f>
        <v>52840</v>
      </c>
      <c r="F97" s="173">
        <v>48834</v>
      </c>
      <c r="G97" s="99">
        <f>+G95+G96</f>
        <v>39611</v>
      </c>
      <c r="I97" s="140"/>
      <c r="J97" s="141"/>
    </row>
    <row r="98" spans="1:10" ht="12">
      <c r="A98" s="105"/>
      <c r="B98" s="111"/>
      <c r="C98" s="111"/>
      <c r="D98" s="111"/>
      <c r="E98" s="111"/>
      <c r="F98" s="105"/>
      <c r="G98" s="111"/>
      <c r="I98" s="140"/>
      <c r="J98" s="141"/>
    </row>
    <row r="99" spans="1:7" ht="12">
      <c r="A99" s="94"/>
      <c r="B99" s="111"/>
      <c r="C99" s="111"/>
      <c r="D99" s="111"/>
      <c r="E99" s="111"/>
      <c r="F99" s="114"/>
      <c r="G99" s="111"/>
    </row>
    <row r="100" spans="1:7" ht="12">
      <c r="A100" s="114"/>
      <c r="B100" s="111"/>
      <c r="C100" s="111"/>
      <c r="D100" s="111"/>
      <c r="E100" s="111"/>
      <c r="F100" s="115"/>
      <c r="G100" s="111"/>
    </row>
    <row r="101" spans="1:7" ht="12">
      <c r="A101" s="116"/>
      <c r="B101" s="111"/>
      <c r="C101" s="139"/>
      <c r="D101" s="111"/>
      <c r="E101" s="111"/>
      <c r="F101" s="116"/>
      <c r="G101" s="111"/>
    </row>
    <row r="102" spans="1:7" ht="12">
      <c r="A102" s="116"/>
      <c r="B102" s="111"/>
      <c r="C102" s="139"/>
      <c r="D102" s="111"/>
      <c r="E102" s="111"/>
      <c r="F102" s="116"/>
      <c r="G102" s="111"/>
    </row>
    <row r="103" spans="1:7" ht="12">
      <c r="A103" s="116"/>
      <c r="B103" s="111"/>
      <c r="C103" s="111"/>
      <c r="D103" s="111"/>
      <c r="E103" s="111"/>
      <c r="F103" s="116"/>
      <c r="G103" s="111"/>
    </row>
    <row r="104" spans="1:7" ht="12">
      <c r="A104" s="116"/>
      <c r="B104" s="111"/>
      <c r="C104" s="111"/>
      <c r="D104" s="111"/>
      <c r="E104" s="111"/>
      <c r="F104" s="116"/>
      <c r="G104" s="111"/>
    </row>
    <row r="105" spans="1:7" ht="12">
      <c r="A105" s="116"/>
      <c r="B105" s="111"/>
      <c r="C105" s="111"/>
      <c r="D105" s="111"/>
      <c r="E105" s="111"/>
      <c r="F105" s="116"/>
      <c r="G105" s="111"/>
    </row>
    <row r="106" spans="1:7" ht="12">
      <c r="A106" s="116"/>
      <c r="B106" s="111"/>
      <c r="C106" s="111"/>
      <c r="D106" s="111"/>
      <c r="E106" s="111"/>
      <c r="F106" s="116"/>
      <c r="G106" s="111"/>
    </row>
    <row r="107" spans="1:7" ht="12">
      <c r="A107" s="116"/>
      <c r="B107" s="111"/>
      <c r="C107" s="111"/>
      <c r="D107" s="111"/>
      <c r="E107" s="111"/>
      <c r="F107" s="116"/>
      <c r="G107" s="111"/>
    </row>
    <row r="108" spans="1:7" ht="12">
      <c r="A108" s="116"/>
      <c r="B108" s="111"/>
      <c r="C108" s="111"/>
      <c r="D108" s="111"/>
      <c r="E108" s="111"/>
      <c r="F108" s="116"/>
      <c r="G108" s="111"/>
    </row>
    <row r="109" spans="1:7" ht="12">
      <c r="A109" s="116"/>
      <c r="B109" s="111"/>
      <c r="C109" s="111"/>
      <c r="D109" s="111"/>
      <c r="E109" s="111"/>
      <c r="F109" s="116"/>
      <c r="G109" s="111"/>
    </row>
    <row r="110" spans="1:7" ht="12">
      <c r="A110" s="116"/>
      <c r="B110" s="111"/>
      <c r="C110" s="111"/>
      <c r="D110" s="111"/>
      <c r="E110" s="111"/>
      <c r="F110" s="116"/>
      <c r="G110" s="111"/>
    </row>
    <row r="111" spans="1:7" ht="12">
      <c r="A111" s="116"/>
      <c r="B111" s="111"/>
      <c r="C111" s="111"/>
      <c r="D111" s="111"/>
      <c r="E111" s="111"/>
      <c r="F111" s="116"/>
      <c r="G111" s="111"/>
    </row>
    <row r="112" spans="1:7" ht="12">
      <c r="A112" s="116"/>
      <c r="B112" s="111"/>
      <c r="C112" s="111"/>
      <c r="D112" s="111"/>
      <c r="E112" s="111"/>
      <c r="F112" s="116"/>
      <c r="G112" s="111"/>
    </row>
    <row r="113" spans="1:7" ht="12">
      <c r="A113" s="116"/>
      <c r="B113" s="111"/>
      <c r="C113" s="111"/>
      <c r="D113" s="111"/>
      <c r="E113" s="111"/>
      <c r="F113" s="116"/>
      <c r="G113" s="111"/>
    </row>
    <row r="114" spans="1:7" ht="12">
      <c r="A114" s="116"/>
      <c r="B114" s="111"/>
      <c r="C114" s="111"/>
      <c r="D114" s="111"/>
      <c r="E114" s="111"/>
      <c r="F114" s="116"/>
      <c r="G114" s="111"/>
    </row>
    <row r="115" spans="1:7" ht="12">
      <c r="A115" s="116"/>
      <c r="B115" s="111"/>
      <c r="C115" s="111"/>
      <c r="D115" s="111"/>
      <c r="E115" s="111"/>
      <c r="F115" s="116"/>
      <c r="G115" s="111"/>
    </row>
    <row r="116" spans="1:7" ht="12">
      <c r="A116" s="116"/>
      <c r="B116" s="111"/>
      <c r="C116" s="111"/>
      <c r="D116" s="111"/>
      <c r="E116" s="111"/>
      <c r="F116" s="116"/>
      <c r="G116" s="111"/>
    </row>
    <row r="117" spans="1:7" ht="12">
      <c r="A117" s="116"/>
      <c r="B117" s="111"/>
      <c r="C117" s="111"/>
      <c r="D117" s="111"/>
      <c r="E117" s="111"/>
      <c r="F117" s="116"/>
      <c r="G117" s="111"/>
    </row>
    <row r="118" spans="1:7" ht="12">
      <c r="A118" s="116"/>
      <c r="B118" s="111"/>
      <c r="C118" s="111"/>
      <c r="D118" s="111"/>
      <c r="E118" s="111"/>
      <c r="F118" s="116"/>
      <c r="G118" s="111"/>
    </row>
    <row r="119" spans="1:7" ht="12">
      <c r="A119" s="116"/>
      <c r="B119" s="111"/>
      <c r="C119" s="111"/>
      <c r="D119" s="111"/>
      <c r="E119" s="111"/>
      <c r="F119" s="116"/>
      <c r="G119" s="111"/>
    </row>
    <row r="120" spans="1:7" ht="12">
      <c r="A120" s="116"/>
      <c r="B120" s="111"/>
      <c r="C120" s="111"/>
      <c r="D120" s="111"/>
      <c r="E120" s="111"/>
      <c r="F120" s="116"/>
      <c r="G120" s="111"/>
    </row>
    <row r="121" spans="1:7" ht="12">
      <c r="A121" s="116"/>
      <c r="B121" s="111"/>
      <c r="C121" s="111"/>
      <c r="D121" s="111"/>
      <c r="E121" s="111"/>
      <c r="F121" s="116"/>
      <c r="G121" s="111"/>
    </row>
    <row r="122" spans="1:7" ht="12">
      <c r="A122" s="116"/>
      <c r="B122" s="111"/>
      <c r="C122" s="111"/>
      <c r="D122" s="111"/>
      <c r="E122" s="111"/>
      <c r="F122" s="116"/>
      <c r="G122" s="111"/>
    </row>
    <row r="123" spans="1:7" ht="12">
      <c r="A123" s="116"/>
      <c r="B123" s="111"/>
      <c r="C123" s="111"/>
      <c r="D123" s="111"/>
      <c r="E123" s="111"/>
      <c r="F123" s="116"/>
      <c r="G123" s="111"/>
    </row>
    <row r="124" spans="1:7" ht="12">
      <c r="A124" s="116"/>
      <c r="B124" s="111"/>
      <c r="C124" s="111"/>
      <c r="D124" s="111"/>
      <c r="E124" s="111"/>
      <c r="F124" s="116"/>
      <c r="G124" s="111"/>
    </row>
    <row r="125" spans="1:7" ht="12">
      <c r="A125" s="116"/>
      <c r="B125" s="111"/>
      <c r="C125" s="111"/>
      <c r="D125" s="111"/>
      <c r="E125" s="111"/>
      <c r="F125" s="116"/>
      <c r="G125" s="111"/>
    </row>
    <row r="126" spans="1:7" ht="12">
      <c r="A126" s="116"/>
      <c r="B126" s="111"/>
      <c r="C126" s="111"/>
      <c r="D126" s="111"/>
      <c r="E126" s="111"/>
      <c r="G126" s="111"/>
    </row>
    <row r="127" spans="1:7" ht="12">
      <c r="A127" s="116"/>
      <c r="B127" s="111"/>
      <c r="C127" s="111"/>
      <c r="D127" s="111"/>
      <c r="E127" s="111"/>
      <c r="G127" s="117"/>
    </row>
    <row r="128" spans="1:7" ht="12">
      <c r="A128" s="116"/>
      <c r="B128" s="111"/>
      <c r="C128" s="111"/>
      <c r="D128" s="111"/>
      <c r="E128" s="111"/>
      <c r="G128" s="117"/>
    </row>
    <row r="129" spans="2:7" ht="12">
      <c r="B129" s="117"/>
      <c r="C129" s="117"/>
      <c r="D129" s="117"/>
      <c r="E129" s="117"/>
      <c r="G129" s="117"/>
    </row>
    <row r="130" spans="2:7" ht="12">
      <c r="B130" s="117"/>
      <c r="C130" s="117"/>
      <c r="D130" s="117"/>
      <c r="E130" s="117"/>
      <c r="G130" s="117"/>
    </row>
    <row r="131" spans="2:7" ht="12">
      <c r="B131" s="117"/>
      <c r="C131" s="117"/>
      <c r="D131" s="117"/>
      <c r="E131" s="117"/>
      <c r="G131" s="117"/>
    </row>
    <row r="132" spans="2:7" ht="12">
      <c r="B132" s="117"/>
      <c r="C132" s="117"/>
      <c r="D132" s="117"/>
      <c r="E132" s="117"/>
      <c r="G132" s="117"/>
    </row>
    <row r="133" spans="2:7" ht="12">
      <c r="B133" s="117"/>
      <c r="C133" s="117"/>
      <c r="D133" s="117"/>
      <c r="E133" s="117"/>
      <c r="G133" s="117"/>
    </row>
    <row r="134" spans="2:7" ht="12">
      <c r="B134" s="117"/>
      <c r="C134" s="117"/>
      <c r="D134" s="117"/>
      <c r="E134" s="117"/>
      <c r="G134" s="117"/>
    </row>
    <row r="135" spans="2:7" ht="12">
      <c r="B135" s="117"/>
      <c r="C135" s="117"/>
      <c r="D135" s="117"/>
      <c r="E135" s="117"/>
      <c r="G135" s="117"/>
    </row>
    <row r="136" spans="2:7" ht="12">
      <c r="B136" s="117"/>
      <c r="C136" s="117"/>
      <c r="D136" s="117"/>
      <c r="E136" s="117"/>
      <c r="G136" s="117"/>
    </row>
    <row r="137" spans="2:7" ht="12">
      <c r="B137" s="117"/>
      <c r="C137" s="117"/>
      <c r="D137" s="117"/>
      <c r="E137" s="117"/>
      <c r="G137" s="117"/>
    </row>
    <row r="138" spans="2:7" ht="12">
      <c r="B138" s="117"/>
      <c r="C138" s="117"/>
      <c r="D138" s="117"/>
      <c r="E138" s="117"/>
      <c r="G138" s="117"/>
    </row>
    <row r="139" spans="2:7" ht="12">
      <c r="B139" s="117"/>
      <c r="C139" s="117"/>
      <c r="D139" s="117"/>
      <c r="E139" s="117"/>
      <c r="G139" s="117"/>
    </row>
    <row r="140" spans="2:7" ht="12">
      <c r="B140" s="117"/>
      <c r="C140" s="117"/>
      <c r="D140" s="117"/>
      <c r="E140" s="117"/>
      <c r="G140" s="117"/>
    </row>
    <row r="141" spans="2:7" ht="12">
      <c r="B141" s="117"/>
      <c r="C141" s="117"/>
      <c r="D141" s="117"/>
      <c r="E141" s="117"/>
      <c r="G141" s="117"/>
    </row>
    <row r="142" spans="2:7" ht="12">
      <c r="B142" s="117"/>
      <c r="C142" s="117"/>
      <c r="D142" s="117"/>
      <c r="E142" s="117"/>
      <c r="G142" s="117"/>
    </row>
    <row r="143" spans="2:7" ht="12">
      <c r="B143" s="117"/>
      <c r="C143" s="117"/>
      <c r="D143" s="117"/>
      <c r="E143" s="117"/>
      <c r="G143" s="117"/>
    </row>
    <row r="144" spans="2:7" ht="12">
      <c r="B144" s="117"/>
      <c r="C144" s="117"/>
      <c r="D144" s="117"/>
      <c r="E144" s="117"/>
      <c r="G144" s="117"/>
    </row>
    <row r="145" spans="2:7" ht="12">
      <c r="B145" s="117"/>
      <c r="C145" s="117"/>
      <c r="D145" s="117"/>
      <c r="E145" s="117"/>
      <c r="G145" s="117"/>
    </row>
    <row r="146" spans="2:7" ht="12">
      <c r="B146" s="117"/>
      <c r="C146" s="117"/>
      <c r="D146" s="117"/>
      <c r="E146" s="117"/>
      <c r="G146" s="117"/>
    </row>
    <row r="147" spans="2:7" ht="12">
      <c r="B147" s="117"/>
      <c r="C147" s="117"/>
      <c r="D147" s="117"/>
      <c r="E147" s="117"/>
      <c r="G147" s="117"/>
    </row>
    <row r="148" spans="2:7" ht="12">
      <c r="B148" s="117"/>
      <c r="C148" s="117"/>
      <c r="D148" s="117"/>
      <c r="E148" s="117"/>
      <c r="G148" s="117"/>
    </row>
    <row r="149" spans="2:7" ht="12">
      <c r="B149" s="117"/>
      <c r="C149" s="117"/>
      <c r="D149" s="117"/>
      <c r="E149" s="117"/>
      <c r="G149" s="117"/>
    </row>
    <row r="150" spans="2:7" ht="12">
      <c r="B150" s="117"/>
      <c r="C150" s="117"/>
      <c r="D150" s="117"/>
      <c r="E150" s="117"/>
      <c r="G150" s="117"/>
    </row>
    <row r="151" spans="2:7" ht="12">
      <c r="B151" s="117"/>
      <c r="C151" s="117"/>
      <c r="D151" s="117"/>
      <c r="E151" s="117"/>
      <c r="G151" s="117"/>
    </row>
    <row r="152" spans="2:7" ht="12">
      <c r="B152" s="117"/>
      <c r="C152" s="117"/>
      <c r="D152" s="117"/>
      <c r="E152" s="117"/>
      <c r="G152" s="117"/>
    </row>
    <row r="153" spans="2:7" ht="12">
      <c r="B153" s="117"/>
      <c r="C153" s="117"/>
      <c r="D153" s="117"/>
      <c r="E153" s="117"/>
      <c r="G153" s="117"/>
    </row>
    <row r="154" spans="2:7" ht="12">
      <c r="B154" s="117"/>
      <c r="C154" s="117"/>
      <c r="D154" s="117"/>
      <c r="E154" s="117"/>
      <c r="G154" s="117"/>
    </row>
    <row r="155" spans="2:7" ht="12">
      <c r="B155" s="117"/>
      <c r="C155" s="117"/>
      <c r="D155" s="117"/>
      <c r="E155" s="117"/>
      <c r="G155" s="117"/>
    </row>
    <row r="156" spans="2:7" ht="12">
      <c r="B156" s="117"/>
      <c r="C156" s="117"/>
      <c r="D156" s="117"/>
      <c r="E156" s="117"/>
      <c r="G156" s="117"/>
    </row>
    <row r="157" spans="2:7" ht="12">
      <c r="B157" s="117"/>
      <c r="C157" s="117"/>
      <c r="D157" s="117"/>
      <c r="E157" s="117"/>
      <c r="G157" s="117"/>
    </row>
    <row r="158" spans="2:7" ht="12">
      <c r="B158" s="117"/>
      <c r="C158" s="117"/>
      <c r="D158" s="117"/>
      <c r="E158" s="117"/>
      <c r="G158" s="117"/>
    </row>
    <row r="159" spans="2:7" ht="12">
      <c r="B159" s="117"/>
      <c r="C159" s="117"/>
      <c r="D159" s="117"/>
      <c r="E159" s="117"/>
      <c r="G159" s="117"/>
    </row>
    <row r="160" spans="2:7" ht="12">
      <c r="B160" s="117"/>
      <c r="C160" s="117"/>
      <c r="D160" s="117"/>
      <c r="E160" s="117"/>
      <c r="G160" s="117"/>
    </row>
    <row r="161" spans="2:7" ht="12">
      <c r="B161" s="117"/>
      <c r="C161" s="117"/>
      <c r="D161" s="117"/>
      <c r="E161" s="117"/>
      <c r="G161" s="117"/>
    </row>
    <row r="162" spans="2:7" ht="12">
      <c r="B162" s="117"/>
      <c r="C162" s="117"/>
      <c r="D162" s="117"/>
      <c r="E162" s="117"/>
      <c r="G162" s="117"/>
    </row>
    <row r="163" spans="2:7" ht="12">
      <c r="B163" s="117"/>
      <c r="C163" s="117"/>
      <c r="D163" s="117"/>
      <c r="E163" s="117"/>
      <c r="G163" s="117"/>
    </row>
    <row r="164" spans="2:7" ht="12">
      <c r="B164" s="117"/>
      <c r="C164" s="117"/>
      <c r="D164" s="117"/>
      <c r="E164" s="117"/>
      <c r="G164" s="117"/>
    </row>
    <row r="165" spans="2:7" ht="12">
      <c r="B165" s="117"/>
      <c r="C165" s="117"/>
      <c r="D165" s="117"/>
      <c r="E165" s="117"/>
      <c r="G165" s="117"/>
    </row>
    <row r="166" spans="2:7" ht="12">
      <c r="B166" s="117"/>
      <c r="C166" s="117"/>
      <c r="D166" s="117"/>
      <c r="E166" s="117"/>
      <c r="G166" s="117"/>
    </row>
    <row r="167" spans="2:7" ht="12">
      <c r="B167" s="117"/>
      <c r="C167" s="117"/>
      <c r="D167" s="117"/>
      <c r="E167" s="117"/>
      <c r="G167" s="117"/>
    </row>
    <row r="168" spans="2:7" ht="12">
      <c r="B168" s="117"/>
      <c r="C168" s="117"/>
      <c r="D168" s="117"/>
      <c r="E168" s="117"/>
      <c r="G168" s="117"/>
    </row>
    <row r="169" spans="2:7" ht="12">
      <c r="B169" s="117"/>
      <c r="C169" s="117"/>
      <c r="D169" s="117"/>
      <c r="E169" s="117"/>
      <c r="G169" s="117"/>
    </row>
    <row r="170" spans="2:7" ht="12">
      <c r="B170" s="117"/>
      <c r="C170" s="117"/>
      <c r="D170" s="117"/>
      <c r="E170" s="117"/>
      <c r="G170" s="117"/>
    </row>
    <row r="171" spans="2:7" ht="12">
      <c r="B171" s="117"/>
      <c r="C171" s="117"/>
      <c r="D171" s="117"/>
      <c r="E171" s="117"/>
      <c r="G171" s="117"/>
    </row>
    <row r="172" spans="2:7" ht="12">
      <c r="B172" s="117"/>
      <c r="C172" s="117"/>
      <c r="D172" s="117"/>
      <c r="E172" s="117"/>
      <c r="G172" s="117"/>
    </row>
    <row r="173" spans="2:7" ht="12">
      <c r="B173" s="117"/>
      <c r="C173" s="117"/>
      <c r="D173" s="117"/>
      <c r="E173" s="117"/>
      <c r="G173" s="117"/>
    </row>
    <row r="174" spans="2:7" ht="12">
      <c r="B174" s="117"/>
      <c r="C174" s="117"/>
      <c r="D174" s="117"/>
      <c r="E174" s="117"/>
      <c r="G174" s="117"/>
    </row>
    <row r="175" spans="2:7" ht="12">
      <c r="B175" s="117"/>
      <c r="C175" s="117"/>
      <c r="D175" s="117"/>
      <c r="E175" s="117"/>
      <c r="G175" s="117"/>
    </row>
    <row r="176" spans="2:7" ht="12">
      <c r="B176" s="117"/>
      <c r="C176" s="117"/>
      <c r="D176" s="117"/>
      <c r="E176" s="117"/>
      <c r="G176" s="117"/>
    </row>
    <row r="177" spans="2:7" ht="12">
      <c r="B177" s="117"/>
      <c r="C177" s="117"/>
      <c r="D177" s="117"/>
      <c r="E177" s="117"/>
      <c r="G177" s="117"/>
    </row>
    <row r="178" spans="2:7" ht="12">
      <c r="B178" s="117"/>
      <c r="C178" s="117"/>
      <c r="D178" s="117"/>
      <c r="E178" s="117"/>
      <c r="G178" s="117"/>
    </row>
    <row r="179" spans="2:7" ht="12">
      <c r="B179" s="117"/>
      <c r="C179" s="117"/>
      <c r="D179" s="117"/>
      <c r="E179" s="117"/>
      <c r="G179" s="117"/>
    </row>
    <row r="180" spans="2:7" ht="12">
      <c r="B180" s="117"/>
      <c r="C180" s="117"/>
      <c r="D180" s="117"/>
      <c r="E180" s="117"/>
      <c r="G180" s="117"/>
    </row>
    <row r="181" spans="2:7" ht="12">
      <c r="B181" s="117"/>
      <c r="C181" s="117"/>
      <c r="D181" s="117"/>
      <c r="E181" s="117"/>
      <c r="G181" s="117"/>
    </row>
    <row r="182" spans="2:7" ht="12">
      <c r="B182" s="117"/>
      <c r="C182" s="117"/>
      <c r="D182" s="117"/>
      <c r="E182" s="117"/>
      <c r="G182" s="117"/>
    </row>
    <row r="183" spans="2:7" ht="12">
      <c r="B183" s="117"/>
      <c r="C183" s="117"/>
      <c r="D183" s="117"/>
      <c r="E183" s="117"/>
      <c r="G183" s="117"/>
    </row>
    <row r="184" spans="2:7" ht="12">
      <c r="B184" s="117"/>
      <c r="C184" s="117"/>
      <c r="D184" s="117"/>
      <c r="E184" s="117"/>
      <c r="G184" s="117"/>
    </row>
    <row r="185" spans="2:7" ht="12">
      <c r="B185" s="117"/>
      <c r="C185" s="117"/>
      <c r="D185" s="117"/>
      <c r="E185" s="117"/>
      <c r="G185" s="117"/>
    </row>
    <row r="186" spans="2:7" ht="12">
      <c r="B186" s="117"/>
      <c r="C186" s="117"/>
      <c r="D186" s="117"/>
      <c r="E186" s="117"/>
      <c r="G186" s="117"/>
    </row>
    <row r="187" spans="2:7" ht="12">
      <c r="B187" s="117"/>
      <c r="C187" s="117"/>
      <c r="D187" s="117"/>
      <c r="E187" s="117"/>
      <c r="G187" s="117"/>
    </row>
    <row r="188" spans="2:7" ht="12">
      <c r="B188" s="117"/>
      <c r="C188" s="117"/>
      <c r="D188" s="117"/>
      <c r="E188" s="117"/>
      <c r="G188" s="117"/>
    </row>
    <row r="189" spans="2:7" ht="12">
      <c r="B189" s="117"/>
      <c r="C189" s="117"/>
      <c r="D189" s="117"/>
      <c r="E189" s="117"/>
      <c r="G189" s="117"/>
    </row>
    <row r="190" spans="2:7" ht="12">
      <c r="B190" s="117"/>
      <c r="C190" s="117"/>
      <c r="D190" s="117"/>
      <c r="E190" s="117"/>
      <c r="G190" s="117"/>
    </row>
    <row r="191" spans="2:7" ht="12">
      <c r="B191" s="117"/>
      <c r="C191" s="117"/>
      <c r="D191" s="117"/>
      <c r="E191" s="117"/>
      <c r="G191" s="117"/>
    </row>
    <row r="192" spans="2:7" ht="12">
      <c r="B192" s="117"/>
      <c r="C192" s="117"/>
      <c r="D192" s="117"/>
      <c r="E192" s="117"/>
      <c r="G192" s="117"/>
    </row>
    <row r="193" spans="2:7" ht="12">
      <c r="B193" s="117"/>
      <c r="C193" s="117"/>
      <c r="D193" s="117"/>
      <c r="E193" s="117"/>
      <c r="G193" s="117"/>
    </row>
    <row r="194" spans="2:7" ht="12">
      <c r="B194" s="117"/>
      <c r="C194" s="117"/>
      <c r="D194" s="117"/>
      <c r="E194" s="117"/>
      <c r="G194" s="117"/>
    </row>
    <row r="195" spans="2:7" ht="12">
      <c r="B195" s="117"/>
      <c r="C195" s="117"/>
      <c r="D195" s="117"/>
      <c r="E195" s="117"/>
      <c r="G195" s="117"/>
    </row>
    <row r="196" spans="2:7" ht="12">
      <c r="B196" s="117"/>
      <c r="C196" s="117"/>
      <c r="D196" s="117"/>
      <c r="E196" s="117"/>
      <c r="G196" s="117"/>
    </row>
    <row r="197" spans="2:7" ht="12">
      <c r="B197" s="117"/>
      <c r="C197" s="117"/>
      <c r="D197" s="117"/>
      <c r="E197" s="117"/>
      <c r="G197" s="117"/>
    </row>
    <row r="198" spans="2:7" ht="12">
      <c r="B198" s="117"/>
      <c r="C198" s="117"/>
      <c r="D198" s="117"/>
      <c r="E198" s="117"/>
      <c r="G198" s="117"/>
    </row>
    <row r="199" spans="2:7" ht="12">
      <c r="B199" s="117"/>
      <c r="C199" s="117"/>
      <c r="D199" s="117"/>
      <c r="E199" s="117"/>
      <c r="G199" s="117"/>
    </row>
    <row r="200" spans="2:7" ht="12">
      <c r="B200" s="117"/>
      <c r="C200" s="117"/>
      <c r="D200" s="117"/>
      <c r="E200" s="117"/>
      <c r="G200" s="117"/>
    </row>
    <row r="201" spans="2:7" ht="12">
      <c r="B201" s="117"/>
      <c r="C201" s="117"/>
      <c r="D201" s="117"/>
      <c r="E201" s="117"/>
      <c r="G201" s="117"/>
    </row>
    <row r="202" spans="2:7" ht="12">
      <c r="B202" s="117"/>
      <c r="C202" s="117"/>
      <c r="D202" s="117"/>
      <c r="E202" s="117"/>
      <c r="G202" s="117"/>
    </row>
    <row r="203" spans="2:7" ht="12">
      <c r="B203" s="117"/>
      <c r="C203" s="117"/>
      <c r="D203" s="117"/>
      <c r="E203" s="117"/>
      <c r="G203" s="117"/>
    </row>
    <row r="204" spans="2:7" ht="12">
      <c r="B204" s="117"/>
      <c r="C204" s="117"/>
      <c r="D204" s="117"/>
      <c r="E204" s="117"/>
      <c r="G204" s="117"/>
    </row>
    <row r="205" spans="2:7" ht="12">
      <c r="B205" s="117"/>
      <c r="C205" s="117"/>
      <c r="D205" s="117"/>
      <c r="E205" s="117"/>
      <c r="G205" s="117"/>
    </row>
    <row r="206" spans="2:7" ht="12">
      <c r="B206" s="117"/>
      <c r="C206" s="117"/>
      <c r="D206" s="117"/>
      <c r="E206" s="117"/>
      <c r="G206" s="117"/>
    </row>
    <row r="207" spans="2:7" ht="12">
      <c r="B207" s="117"/>
      <c r="C207" s="117"/>
      <c r="D207" s="117"/>
      <c r="E207" s="117"/>
      <c r="G207" s="117"/>
    </row>
    <row r="208" spans="2:7" ht="12">
      <c r="B208" s="117"/>
      <c r="C208" s="117"/>
      <c r="D208" s="117"/>
      <c r="E208" s="117"/>
      <c r="G208" s="117"/>
    </row>
    <row r="209" spans="2:7" ht="12">
      <c r="B209" s="117"/>
      <c r="C209" s="117"/>
      <c r="D209" s="117"/>
      <c r="E209" s="117"/>
      <c r="G209" s="117"/>
    </row>
    <row r="210" spans="2:7" ht="12">
      <c r="B210" s="117"/>
      <c r="C210" s="117"/>
      <c r="D210" s="117"/>
      <c r="E210" s="117"/>
      <c r="G210" s="117"/>
    </row>
    <row r="211" spans="2:7" ht="12">
      <c r="B211" s="117"/>
      <c r="C211" s="117"/>
      <c r="D211" s="117"/>
      <c r="E211" s="117"/>
      <c r="G211" s="117"/>
    </row>
    <row r="212" spans="2:7" ht="12">
      <c r="B212" s="117"/>
      <c r="C212" s="117"/>
      <c r="D212" s="117"/>
      <c r="E212" s="117"/>
      <c r="G212" s="117"/>
    </row>
    <row r="213" spans="2:7" ht="12">
      <c r="B213" s="117"/>
      <c r="C213" s="117"/>
      <c r="D213" s="117"/>
      <c r="E213" s="117"/>
      <c r="G213" s="117"/>
    </row>
    <row r="214" spans="2:7" ht="12">
      <c r="B214" s="117"/>
      <c r="C214" s="117"/>
      <c r="D214" s="117"/>
      <c r="E214" s="117"/>
      <c r="G214" s="117"/>
    </row>
    <row r="215" spans="2:7" ht="12">
      <c r="B215" s="117"/>
      <c r="C215" s="117"/>
      <c r="D215" s="117"/>
      <c r="E215" s="117"/>
      <c r="G215" s="117"/>
    </row>
    <row r="216" spans="2:7" ht="12">
      <c r="B216" s="117"/>
      <c r="C216" s="117"/>
      <c r="D216" s="117"/>
      <c r="E216" s="117"/>
      <c r="G216" s="117"/>
    </row>
    <row r="217" spans="2:7" ht="12">
      <c r="B217" s="117"/>
      <c r="C217" s="117"/>
      <c r="D217" s="117"/>
      <c r="E217" s="117"/>
      <c r="G217" s="117"/>
    </row>
    <row r="218" spans="2:7" ht="12">
      <c r="B218" s="117"/>
      <c r="C218" s="117"/>
      <c r="D218" s="117"/>
      <c r="E218" s="117"/>
      <c r="G218" s="117"/>
    </row>
    <row r="219" spans="2:7" ht="12">
      <c r="B219" s="117"/>
      <c r="C219" s="117"/>
      <c r="D219" s="117"/>
      <c r="E219" s="117"/>
      <c r="G219" s="117"/>
    </row>
    <row r="220" spans="2:5" ht="12">
      <c r="B220" s="117"/>
      <c r="C220" s="117"/>
      <c r="D220" s="117"/>
      <c r="E220" s="117"/>
    </row>
    <row r="221" spans="2:5" ht="12">
      <c r="B221" s="117"/>
      <c r="C221" s="117"/>
      <c r="D221" s="117"/>
      <c r="E221" s="117"/>
    </row>
  </sheetData>
  <printOptions/>
  <pageMargins left="0.84" right="0.56" top="0.55" bottom="0.38" header="0.5" footer="0.3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Amnesty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jörgen</dc:creator>
  <cp:keywords/>
  <dc:description/>
  <cp:lastModifiedBy>Datoransvarig</cp:lastModifiedBy>
  <cp:lastPrinted>2007-10-05T12:50:27Z</cp:lastPrinted>
  <dcterms:created xsi:type="dcterms:W3CDTF">2006-10-13T12:03:53Z</dcterms:created>
  <dcterms:modified xsi:type="dcterms:W3CDTF">2006-10-25T15:37:45Z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