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15" yWindow="45" windowWidth="8940" windowHeight="12150" tabRatio="898" activeTab="3"/>
  </bookViews>
  <sheets>
    <sheet name="Bilaga 1 sammanfattning" sheetId="1" r:id="rId1"/>
    <sheet name="Bilaga 2 intäkter" sheetId="2" r:id="rId2"/>
    <sheet name="Bilaga 3 kostnader" sheetId="3" r:id="rId3"/>
    <sheet name="Bilaga 4 delprogram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B">#REF!</definedName>
    <definedName name="BTILLE">#REF!</definedName>
    <definedName name="D">#REF!</definedName>
    <definedName name="E">#REF!</definedName>
    <definedName name="Fördelningkostnader">#REF!</definedName>
    <definedName name="Fördelningsprinciper">#REF!</definedName>
    <definedName name="JusteringAmnestyPress">#REF!</definedName>
    <definedName name="Justeringmedlemmar">#REF!</definedName>
    <definedName name="Jämförelse_intäkter_till_och_med_januari__1994_1993">'[5]1998 ack.result.rapport'!$K$85:$R$128</definedName>
    <definedName name="Kontofördelning">#REF!</definedName>
    <definedName name="KOSTNADER">'[4]Int 83-96'!#REF!</definedName>
    <definedName name="oldres.rapport">#REF!</definedName>
    <definedName name="overheadkostn">#REF!</definedName>
    <definedName name="_xlnm.Print_Area" localSheetId="1">'Bilaga 2 intäkter'!$A:$IV</definedName>
    <definedName name="_xlnm.Print_Area" localSheetId="2">'Bilaga 3 kostnader'!$A$2:$F$97</definedName>
    <definedName name="_xlnm.Print_Area" localSheetId="3">'Bilaga 4 delprogram'!$A$1:$G$534</definedName>
    <definedName name="Res.rapport">'[5]1998 ack.result.rapport'!$C$2:$J$63</definedName>
    <definedName name="SE">#REF!</definedName>
    <definedName name="Senaste_månaden">'[5]1998 ack.result.rapport'!$K$129:$R$133</definedName>
  </definedNames>
  <calcPr fullCalcOnLoad="1"/>
</workbook>
</file>

<file path=xl/comments4.xml><?xml version="1.0" encoding="utf-8"?>
<comments xmlns="http://schemas.openxmlformats.org/spreadsheetml/2006/main">
  <authors>
    <author>Elisabet Dunder</author>
  </authors>
  <commentList>
    <comment ref="D94" authorId="0">
      <text>
        <r>
          <rPr>
            <b/>
            <sz val="8"/>
            <rFont val="Tahoma"/>
            <family val="0"/>
          </rPr>
          <t>ej 6nr, ej fler anställda</t>
        </r>
      </text>
    </comment>
    <comment ref="D79" authorId="0">
      <text>
        <r>
          <rPr>
            <b/>
            <sz val="8"/>
            <rFont val="Tahoma"/>
            <family val="0"/>
          </rPr>
          <t>ej godkänt i 1a läget</t>
        </r>
      </text>
    </comment>
    <comment ref="D66" authorId="0">
      <text>
        <r>
          <rPr>
            <b/>
            <sz val="8"/>
            <rFont val="Tahoma"/>
            <family val="0"/>
          </rPr>
          <t>??</t>
        </r>
      </text>
    </comment>
    <comment ref="D89" authorId="0">
      <text>
        <r>
          <rPr>
            <b/>
            <sz val="8"/>
            <rFont val="Tahoma"/>
            <family val="0"/>
          </rPr>
          <t>???</t>
        </r>
      </text>
    </comment>
    <comment ref="D10" authorId="0">
      <text>
        <r>
          <rPr>
            <b/>
            <sz val="8"/>
            <rFont val="Tahoma"/>
            <family val="0"/>
          </rPr>
          <t>ev även i Fundraising??</t>
        </r>
        <r>
          <rPr>
            <sz val="8"/>
            <rFont val="Tahoma"/>
            <family val="0"/>
          </rPr>
          <t xml:space="preserve">
</t>
        </r>
      </text>
    </comment>
    <comment ref="D185" authorId="0">
      <text>
        <r>
          <rPr>
            <b/>
            <sz val="8"/>
            <rFont val="Tahoma"/>
            <family val="0"/>
          </rPr>
          <t>ej godkänt i 1a läget</t>
        </r>
      </text>
    </comment>
    <comment ref="D229" authorId="0">
      <text>
        <r>
          <rPr>
            <b/>
            <sz val="8"/>
            <rFont val="Tahoma"/>
            <family val="0"/>
          </rPr>
          <t>??</t>
        </r>
      </text>
    </comment>
    <comment ref="D163" authorId="0">
      <text>
        <r>
          <rPr>
            <b/>
            <sz val="8"/>
            <rFont val="Tahoma"/>
            <family val="0"/>
          </rPr>
          <t>??</t>
        </r>
      </text>
    </comment>
    <comment ref="D250" authorId="0">
      <text>
        <r>
          <rPr>
            <b/>
            <sz val="8"/>
            <rFont val="Tahoma"/>
            <family val="0"/>
          </rPr>
          <t>???</t>
        </r>
        <r>
          <rPr>
            <sz val="8"/>
            <rFont val="Tahoma"/>
            <family val="0"/>
          </rPr>
          <t xml:space="preserve">
</t>
        </r>
      </text>
    </comment>
    <comment ref="D244" authorId="0">
      <text>
        <r>
          <rPr>
            <b/>
            <sz val="8"/>
            <rFont val="Tahoma"/>
            <family val="0"/>
          </rPr>
          <t>???</t>
        </r>
        <r>
          <rPr>
            <sz val="8"/>
            <rFont val="Tahoma"/>
            <family val="0"/>
          </rPr>
          <t xml:space="preserve">
</t>
        </r>
      </text>
    </comment>
    <comment ref="C144" authorId="0">
      <text>
        <r>
          <rPr>
            <b/>
            <sz val="8"/>
            <rFont val="Tahoma"/>
            <family val="0"/>
          </rPr>
          <t>Arvsfondens del i projektet</t>
        </r>
      </text>
    </comment>
    <comment ref="D143" authorId="0">
      <text>
        <r>
          <rPr>
            <b/>
            <sz val="8"/>
            <rFont val="Tahoma"/>
            <family val="0"/>
          </rPr>
          <t>Amnestys del i projektet</t>
        </r>
      </text>
    </comment>
  </commentList>
</comments>
</file>

<file path=xl/sharedStrings.xml><?xml version="1.0" encoding="utf-8"?>
<sst xmlns="http://schemas.openxmlformats.org/spreadsheetml/2006/main" count="623" uniqueCount="392">
  <si>
    <t>Bilaga 1</t>
  </si>
  <si>
    <t>Budget 2007</t>
  </si>
  <si>
    <t>Budget 2006</t>
  </si>
  <si>
    <t xml:space="preserve">INTÄKTER </t>
  </si>
  <si>
    <t>Medlemsavgifter</t>
  </si>
  <si>
    <t>Gruppavgifter</t>
  </si>
  <si>
    <t>Försäljning</t>
  </si>
  <si>
    <t>Prenumerationer</t>
  </si>
  <si>
    <t>Gåvor &amp; bidrag</t>
  </si>
  <si>
    <t>Övriga</t>
  </si>
  <si>
    <t>SUMMA INTÄKTER</t>
  </si>
  <si>
    <t xml:space="preserve">KOSTNADER </t>
  </si>
  <si>
    <t>Programverksamhet</t>
  </si>
  <si>
    <t xml:space="preserve">Sekretariatskost </t>
  </si>
  <si>
    <t>Personalkostnader</t>
  </si>
  <si>
    <t>Sektionskostnader</t>
  </si>
  <si>
    <t xml:space="preserve">IS-avgift </t>
  </si>
  <si>
    <t>SUMMA KOSTNADER</t>
  </si>
  <si>
    <t>RESULTAT</t>
  </si>
  <si>
    <t>INTÄKTER</t>
  </si>
  <si>
    <t>Ack i %</t>
  </si>
  <si>
    <t>Avgifter</t>
  </si>
  <si>
    <t>Helbetalande medl.</t>
  </si>
  <si>
    <t>Delbetalande medl.</t>
  </si>
  <si>
    <t>Medl via autogiro</t>
  </si>
  <si>
    <t>Summa avgifter</t>
  </si>
  <si>
    <t xml:space="preserve">Försäljning </t>
  </si>
  <si>
    <t>Amnestyakademin</t>
  </si>
  <si>
    <t>Rapporter o dyl</t>
  </si>
  <si>
    <t>Annonser</t>
  </si>
  <si>
    <t>Övrig försäljning</t>
  </si>
  <si>
    <t>Summa försäljning</t>
  </si>
  <si>
    <t>Amnesty Press</t>
  </si>
  <si>
    <t>Kortkampanjen</t>
  </si>
  <si>
    <t>Summa prenumerationer</t>
  </si>
  <si>
    <t>Grupper &amp; distrikt</t>
  </si>
  <si>
    <t>Gåvor från organisationer</t>
  </si>
  <si>
    <t>Villkorade bidrag</t>
  </si>
  <si>
    <t>Företagssamarbete</t>
  </si>
  <si>
    <t>Företagsgåvor</t>
  </si>
  <si>
    <t>Insamlingsbrev</t>
  </si>
  <si>
    <t>Gåvor via autogiro</t>
  </si>
  <si>
    <t>Övriga insamlingsaktiv.</t>
  </si>
  <si>
    <t>Humanfonden (se nedan)</t>
  </si>
  <si>
    <t>Hjälpfonden (se nedan)</t>
  </si>
  <si>
    <t>Testamenten</t>
  </si>
  <si>
    <t>Spontana gåvor (privat)</t>
  </si>
  <si>
    <t>Amnestyfonden andel</t>
  </si>
  <si>
    <t>Summa gåvor och bidrag</t>
  </si>
  <si>
    <t>Övrigt</t>
  </si>
  <si>
    <t>Räntor</t>
  </si>
  <si>
    <t>Summa övrigt</t>
  </si>
  <si>
    <t>DIREKTA PROGRAMKOSTNADER</t>
  </si>
  <si>
    <t>1. Kampanjer</t>
  </si>
  <si>
    <t>Kampanjer &amp; aktioner</t>
  </si>
  <si>
    <t>Blixtaktioner</t>
  </si>
  <si>
    <t>Flyktingarbete (inkl RGB)</t>
  </si>
  <si>
    <t>Summa</t>
  </si>
  <si>
    <t>2. Information och kommunikation</t>
  </si>
  <si>
    <t>Lobbyverksamhet (inkl EU-för.)</t>
  </si>
  <si>
    <t>Mediaarbete</t>
  </si>
  <si>
    <t>MR-info</t>
  </si>
  <si>
    <t>Marknadsföring &amp; infomaterial</t>
  </si>
  <si>
    <t>Allmänna arvsfondsprojekt</t>
  </si>
  <si>
    <t>3. Stöd till aktivism</t>
  </si>
  <si>
    <t>Specialgrupper</t>
  </si>
  <si>
    <t>Arbetsgrupper</t>
  </si>
  <si>
    <t>Distrikt</t>
  </si>
  <si>
    <t>Distriktscenter Skåne/Blekine</t>
  </si>
  <si>
    <t>Distriktscenter Göteborg</t>
  </si>
  <si>
    <t>Landprogram</t>
  </si>
  <si>
    <t>Övrig utbildning</t>
  </si>
  <si>
    <t>Ungdomsarbete</t>
  </si>
  <si>
    <t>4. Medlemmar och organisation</t>
  </si>
  <si>
    <t xml:space="preserve">Årsmötet/MR-konferens </t>
  </si>
  <si>
    <t xml:space="preserve">Budgetmötet </t>
  </si>
  <si>
    <t>Intersektionella möten</t>
  </si>
  <si>
    <t xml:space="preserve">ICM/Internationella möten </t>
  </si>
  <si>
    <t xml:space="preserve">Styrelsen </t>
  </si>
  <si>
    <t xml:space="preserve">Valberedningen </t>
  </si>
  <si>
    <t>Granskningskommittéen</t>
  </si>
  <si>
    <t>Mångfaldsarbete</t>
  </si>
  <si>
    <t>5. Insamlingsarbete</t>
  </si>
  <si>
    <t>Medlemsvärvning &amp; avisering</t>
  </si>
  <si>
    <t>Insamling</t>
  </si>
  <si>
    <t>F2F</t>
  </si>
  <si>
    <t>TM</t>
  </si>
  <si>
    <t>Fundraising</t>
  </si>
  <si>
    <t>Registerhantering</t>
  </si>
  <si>
    <t>Medlems- och givardatabas</t>
  </si>
  <si>
    <t xml:space="preserve">Amnestyfondens andel </t>
  </si>
  <si>
    <t>SUMMA PROGRAMKOSTNADER</t>
  </si>
  <si>
    <t>6. Gemensamma kostnader</t>
  </si>
  <si>
    <t>Sekretariatet</t>
  </si>
  <si>
    <t>Verksamhetsutveckling</t>
  </si>
  <si>
    <t>IT</t>
  </si>
  <si>
    <t>Tryckeri</t>
  </si>
  <si>
    <t>Avskrivningar</t>
  </si>
  <si>
    <t>Personal</t>
  </si>
  <si>
    <t>SUMMA SEKTIONSKOSTNADER</t>
  </si>
  <si>
    <t>7. Internationella rörelsen</t>
  </si>
  <si>
    <t>Internationella sekretariatet</t>
  </si>
  <si>
    <t>SUMMA BIDRAG TILL INT. RÖRELSEN</t>
  </si>
  <si>
    <t>TOTALT</t>
  </si>
  <si>
    <t>SAMMANFATTNING</t>
  </si>
  <si>
    <t>Programkostnader</t>
  </si>
  <si>
    <t>Sekretariatskostnader</t>
  </si>
  <si>
    <t>Bidrag till Internationella rörelsen</t>
  </si>
  <si>
    <t>Bilaga 3</t>
  </si>
  <si>
    <t>Bilaga 2</t>
  </si>
  <si>
    <t>Bilaga 4</t>
  </si>
  <si>
    <t>Program</t>
  </si>
  <si>
    <t>Delprogram</t>
  </si>
  <si>
    <t>Fast</t>
  </si>
  <si>
    <t>Disp</t>
  </si>
  <si>
    <t>dec</t>
  </si>
  <si>
    <t>juni</t>
  </si>
  <si>
    <t>Kampanjer</t>
  </si>
  <si>
    <t>Budget</t>
  </si>
  <si>
    <t>Allmänt</t>
  </si>
  <si>
    <t>Materialproduktion</t>
  </si>
  <si>
    <t>Resor personal inrikes</t>
  </si>
  <si>
    <t>Distribution</t>
  </si>
  <si>
    <t>Internationella möten</t>
  </si>
  <si>
    <t>Material från IS</t>
  </si>
  <si>
    <t>Produktion &amp; distribution</t>
  </si>
  <si>
    <t>Marknadsföring, avisering &amp; påminnelser</t>
  </si>
  <si>
    <t>Flyktingarbete</t>
  </si>
  <si>
    <t>Möten, seminarier, omkostnader</t>
  </si>
  <si>
    <t>Flyktingombudsmöte</t>
  </si>
  <si>
    <t>ECRE avgift</t>
  </si>
  <si>
    <t>Rådgivningsbyrån</t>
  </si>
  <si>
    <t>Information &amp; kommunikation</t>
  </si>
  <si>
    <t>Lobbyverksamhet (inkl EU-för)</t>
  </si>
  <si>
    <t>Avgift EU Association</t>
  </si>
  <si>
    <t>Årsmöte EU-föreningen</t>
  </si>
  <si>
    <t>EU-föreningens lobbymöten</t>
  </si>
  <si>
    <t>Internationellt möte för IGO coordinators</t>
  </si>
  <si>
    <t>Nätverkssamarbeten</t>
  </si>
  <si>
    <t>Riksdagsgruppen</t>
  </si>
  <si>
    <t>Seminarier</t>
  </si>
  <si>
    <t>Pressklipp</t>
  </si>
  <si>
    <t>Internationellt möte</t>
  </si>
  <si>
    <t>Årsrapporten</t>
  </si>
  <si>
    <t>Mediastrategi</t>
  </si>
  <si>
    <t>Traktamenten</t>
  </si>
  <si>
    <t>Kost &amp; logi</t>
  </si>
  <si>
    <t>Föreställningskostnader UUP</t>
  </si>
  <si>
    <t>Stöd till aktivism</t>
  </si>
  <si>
    <t>Service specialgrupper</t>
  </si>
  <si>
    <t>Utskick</t>
  </si>
  <si>
    <t>Utåtriktade aktiviteter</t>
  </si>
  <si>
    <t>Besök av/hos arbetsgrupper</t>
  </si>
  <si>
    <t>Grupptrycket</t>
  </si>
  <si>
    <t>Besök av/hos distrikten</t>
  </si>
  <si>
    <t>Distriktsombudsmöte</t>
  </si>
  <si>
    <t>Utbildning distriktsombud</t>
  </si>
  <si>
    <t>Utbildning</t>
  </si>
  <si>
    <t>Service övr samordnare</t>
  </si>
  <si>
    <t>Tidskrifter och Interpress service</t>
  </si>
  <si>
    <t>Aktivistseminarium</t>
  </si>
  <si>
    <t>Resor</t>
  </si>
  <si>
    <t>Frivilligledarskap</t>
  </si>
  <si>
    <t>Nordisk ungdomsträff</t>
  </si>
  <si>
    <t>Ungdomsträffar</t>
  </si>
  <si>
    <t>Ungdomsrådet</t>
  </si>
  <si>
    <t>Medlemmar och organisation</t>
  </si>
  <si>
    <t>Årsmötet</t>
  </si>
  <si>
    <t>Planeringsmöte</t>
  </si>
  <si>
    <t>Årsmöteskostnad personal</t>
  </si>
  <si>
    <t>Resor/uppehälle gäster &amp; funktionä</t>
  </si>
  <si>
    <t>Årsmöteshandlingar</t>
  </si>
  <si>
    <t>MR-konferens</t>
  </si>
  <si>
    <t>Budgetmötet</t>
  </si>
  <si>
    <t>Omkostnader</t>
  </si>
  <si>
    <t>Directors meeting</t>
  </si>
  <si>
    <t>Styrelsen</t>
  </si>
  <si>
    <t>Möten</t>
  </si>
  <si>
    <t>Uppdrags- och arbetsgrupper</t>
  </si>
  <si>
    <t>Chairs Forum</t>
  </si>
  <si>
    <t>Avgift Ideell Arena</t>
  </si>
  <si>
    <t>Besök andra sektioners årsmöten</t>
  </si>
  <si>
    <t>Valberedningen</t>
  </si>
  <si>
    <t>Granskningskommittén</t>
  </si>
  <si>
    <t>Resor &amp; diverse</t>
  </si>
  <si>
    <t>Allmänna reskostnader</t>
  </si>
  <si>
    <t>Oförutsedda utgifter</t>
  </si>
  <si>
    <t>Insamlingsarbete</t>
  </si>
  <si>
    <t>Adresspoint</t>
  </si>
  <si>
    <t>Porto direktsvar</t>
  </si>
  <si>
    <t>Marknadsundersökningar</t>
  </si>
  <si>
    <t>Internetbetalningar</t>
  </si>
  <si>
    <t>Minnesgåvor</t>
  </si>
  <si>
    <t>Personnummersättning</t>
  </si>
  <si>
    <t>Adressuppdatering</t>
  </si>
  <si>
    <t>Amnestyfondens andel av insamlingskostnaderna</t>
  </si>
  <si>
    <t>Amnestyfondens andel</t>
  </si>
  <si>
    <t>Gemensamma kostnader</t>
  </si>
  <si>
    <t>Hyra</t>
  </si>
  <si>
    <t>El</t>
  </si>
  <si>
    <t>Reparation och underhåll av lokaler</t>
  </si>
  <si>
    <t>Service och underhåll kontorsmaskiner</t>
  </si>
  <si>
    <t>Försäkringar</t>
  </si>
  <si>
    <t>Städning</t>
  </si>
  <si>
    <t>Kontorsmaterial</t>
  </si>
  <si>
    <t>Telefon</t>
  </si>
  <si>
    <t>Porto</t>
  </si>
  <si>
    <t>Transporter</t>
  </si>
  <si>
    <t>Revision</t>
  </si>
  <si>
    <t>Referenslitteratur &amp; tidningar</t>
  </si>
  <si>
    <t>Främmande tjänster</t>
  </si>
  <si>
    <t>Bankkostnader</t>
  </si>
  <si>
    <t>Gula sidorna</t>
  </si>
  <si>
    <t>Säkerhet</t>
  </si>
  <si>
    <t>Planeringsdag</t>
  </si>
  <si>
    <t>Papper</t>
  </si>
  <si>
    <t>Service och underhåll</t>
  </si>
  <si>
    <t>Fasta tjänster</t>
  </si>
  <si>
    <t>Ersättning frivilliga</t>
  </si>
  <si>
    <t>Rekrytering</t>
  </si>
  <si>
    <t>Teamsamordnarersättning</t>
  </si>
  <si>
    <t>Vikarier</t>
  </si>
  <si>
    <t>Trivselkostnader personal &amp; frivilliga</t>
  </si>
  <si>
    <t>Internationella rörelsen</t>
  </si>
  <si>
    <t>Att betala</t>
  </si>
  <si>
    <t>Reservupplösning</t>
  </si>
  <si>
    <t>Reservavsättning</t>
  </si>
  <si>
    <t>Dec</t>
  </si>
  <si>
    <t>Jun</t>
  </si>
  <si>
    <t>Procentuell fördelning</t>
  </si>
  <si>
    <t>+/-</t>
  </si>
  <si>
    <t>RAM</t>
  </si>
  <si>
    <t>Återstår för program</t>
  </si>
  <si>
    <t>Projektanställningar</t>
  </si>
  <si>
    <t>Events och seminarier</t>
  </si>
  <si>
    <t>Inköp av litteratur</t>
  </si>
  <si>
    <t>Resa till IS</t>
  </si>
  <si>
    <t>Information på olika språk</t>
  </si>
  <si>
    <t>Rapporter</t>
  </si>
  <si>
    <t>Hemsidan</t>
  </si>
  <si>
    <t>Lön</t>
  </si>
  <si>
    <t>Medverkan på utbildning och konferenser</t>
  </si>
  <si>
    <t>Uppföljningsträffar</t>
  </si>
  <si>
    <t>Utbildning och stöd till informatörer</t>
  </si>
  <si>
    <t>Distriktscenter Skåne/Blekinge</t>
  </si>
  <si>
    <t>Distriktsstöd Skåne/Blekinge</t>
  </si>
  <si>
    <t>Resekostnader</t>
  </si>
  <si>
    <t>Övriga utgifter</t>
  </si>
  <si>
    <t>Distriktsstöd Göteborg</t>
  </si>
  <si>
    <t>Evenemangsbudget</t>
  </si>
  <si>
    <t>Frivilliga</t>
  </si>
  <si>
    <t>Service</t>
  </si>
  <si>
    <t>Kampanjutbildningar</t>
  </si>
  <si>
    <t>MR-utbildningsprojekt i Turkiet</t>
  </si>
  <si>
    <t>Projekttjänst</t>
  </si>
  <si>
    <t>Sekretariatsresor projekttjänst</t>
  </si>
  <si>
    <t>Inter Press service</t>
  </si>
  <si>
    <t>Extra personalresurs</t>
  </si>
  <si>
    <t>Internationella finansmötet</t>
  </si>
  <si>
    <t>ICM</t>
  </si>
  <si>
    <t>F2F övergripande</t>
  </si>
  <si>
    <t>TM övergripande</t>
  </si>
  <si>
    <t>TM överföring</t>
  </si>
  <si>
    <t>TM uppgradering</t>
  </si>
  <si>
    <t>TM återvärning</t>
  </si>
  <si>
    <t>TM nyrekrytering</t>
  </si>
  <si>
    <t>Givarbrev segment 1</t>
  </si>
  <si>
    <t>FR i samband med kampanj</t>
  </si>
  <si>
    <t>Nya kanaler/SMS/Internet/Tester</t>
  </si>
  <si>
    <t>Medlemsavisering</t>
  </si>
  <si>
    <t>Påminnelse DR</t>
  </si>
  <si>
    <t>Annonsering</t>
  </si>
  <si>
    <t>Profilmaterial</t>
  </si>
  <si>
    <t>Fundraisingmaterial</t>
  </si>
  <si>
    <t>Stora/medelstora gåvor</t>
  </si>
  <si>
    <t>Testamente</t>
  </si>
  <si>
    <t>Medlems- och givarvård</t>
  </si>
  <si>
    <t>Amnesty Supporter</t>
  </si>
  <si>
    <t>Företagssamarbeten</t>
  </si>
  <si>
    <t>Humanfonden</t>
  </si>
  <si>
    <t>SFI/FRII</t>
  </si>
  <si>
    <t>Bank och postgirokostnader</t>
  </si>
  <si>
    <t>Seminarierer/utbildning</t>
  </si>
  <si>
    <t>Analys/statistik/rapportering</t>
  </si>
  <si>
    <t>Informationshantering</t>
  </si>
  <si>
    <t>Frisk- och hälsovård</t>
  </si>
  <si>
    <t>Personalkostnader, interna</t>
  </si>
  <si>
    <t>Personalubildning, individuell</t>
  </si>
  <si>
    <t>Personalutbildning, sekretariatsgemensam</t>
  </si>
  <si>
    <t>Praktikanter &amp; frivilliga, övriga kostnader</t>
  </si>
  <si>
    <t>Övertidsersättning</t>
  </si>
  <si>
    <t>Avskrivningar inventarier</t>
  </si>
  <si>
    <t>Avskrivningar på IT utrustning</t>
  </si>
  <si>
    <t>Aktivistteamets teamkostnader</t>
  </si>
  <si>
    <t>Fundraisingteamets teamkostnader</t>
  </si>
  <si>
    <t>Infoteamets teamkostnader</t>
  </si>
  <si>
    <t>Kampanjteamets teamkostnader</t>
  </si>
  <si>
    <t>Resursteamets teamkostnader</t>
  </si>
  <si>
    <t>Teamsamordnardag</t>
  </si>
  <si>
    <t>Summa kampanjer</t>
  </si>
  <si>
    <t>Summa medlemmar och organisation</t>
  </si>
  <si>
    <t>Summa insamlingsarbete</t>
  </si>
  <si>
    <t>Summa sekretariatskostnader</t>
  </si>
  <si>
    <t>Administration Sensus</t>
  </si>
  <si>
    <t>Aktivistrabatter</t>
  </si>
  <si>
    <t>Broschyr</t>
  </si>
  <si>
    <t>Fika</t>
  </si>
  <si>
    <t>Fortbildning kursledare</t>
  </si>
  <si>
    <t>Kursledararvode</t>
  </si>
  <si>
    <t>Kursutveckling</t>
  </si>
  <si>
    <t>Lokaler Sensus</t>
  </si>
  <si>
    <t>Material</t>
  </si>
  <si>
    <t>Resor/logi kursledare</t>
  </si>
  <si>
    <t>Mångfaldsprojekt</t>
  </si>
  <si>
    <t>Projektåtagande</t>
  </si>
  <si>
    <t>Webbsida</t>
  </si>
  <si>
    <t>Dokumentärfilmsfestivalsproduktion</t>
  </si>
  <si>
    <t>Dokumentärfilmsfestival</t>
  </si>
  <si>
    <t>Utvärdering</t>
  </si>
  <si>
    <t>DVD-filmer</t>
  </si>
  <si>
    <t>Nordiskt möte</t>
  </si>
  <si>
    <t>Sommarkampanj</t>
  </si>
  <si>
    <t>Budget 2008</t>
  </si>
  <si>
    <t>Prognos 2007</t>
  </si>
  <si>
    <t>Utfall 2006</t>
  </si>
  <si>
    <t>Kostnadsbudget 2008</t>
  </si>
  <si>
    <t>AP 1</t>
  </si>
  <si>
    <t>AP 2</t>
  </si>
  <si>
    <t>AP 3</t>
  </si>
  <si>
    <t>AP 4</t>
  </si>
  <si>
    <t>AP 5</t>
  </si>
  <si>
    <t>Referenslitteratur</t>
  </si>
  <si>
    <t>Reportageresor</t>
  </si>
  <si>
    <t>AP på webben</t>
  </si>
  <si>
    <t>Samarbete i Norden</t>
  </si>
  <si>
    <t>Angeläget - Allmänna arvsfonden</t>
  </si>
  <si>
    <t>Fokusgrupp</t>
  </si>
  <si>
    <t>Uppdateringar material</t>
  </si>
  <si>
    <t>Projektmaterial</t>
  </si>
  <si>
    <t>Givarbrev segment 2</t>
  </si>
  <si>
    <t>Givarbrev segment 3</t>
  </si>
  <si>
    <t>Kopieavgift</t>
  </si>
  <si>
    <t>Resor och diverse</t>
  </si>
  <si>
    <t>Allmänna arvsfonden, OPC</t>
  </si>
  <si>
    <t>Budget 08 i % av prognos 07</t>
  </si>
  <si>
    <t>Informationsbroschyr</t>
  </si>
  <si>
    <t>Utveckling nya arbetsmetoder</t>
  </si>
  <si>
    <t>Utveckling av ny kampanjverksamhet</t>
  </si>
  <si>
    <t>Öppet hus</t>
  </si>
  <si>
    <t>F2F sommarturne</t>
  </si>
  <si>
    <t>F2F Stockholm innerstad</t>
  </si>
  <si>
    <t>F2F Malmö innerstad</t>
  </si>
  <si>
    <t>F2F Göteborgs innerstad</t>
  </si>
  <si>
    <t>F2F övriga städer 1h utanför resp region</t>
  </si>
  <si>
    <t>TM påminnelse</t>
  </si>
  <si>
    <t>Lokal insamling</t>
  </si>
  <si>
    <t>Lokalexpansionskostnader</t>
  </si>
  <si>
    <t>Organisationsöversyn</t>
  </si>
  <si>
    <t>IT-drift</t>
  </si>
  <si>
    <t>PR-byrå I samband med kampanjarbete</t>
  </si>
  <si>
    <t>Lokalt mediaarbete</t>
  </si>
  <si>
    <t>Annonser och material till seminarier</t>
  </si>
  <si>
    <t>Arrangemang av seminarier och andra aktiviteter</t>
  </si>
  <si>
    <t>Affischer</t>
  </si>
  <si>
    <t>Resor och logi samarbetet</t>
  </si>
  <si>
    <t>Projektanställning</t>
  </si>
  <si>
    <t>Amnestys nordiska utbildningsnätverk</t>
  </si>
  <si>
    <t>Intern kompetensutveckling</t>
  </si>
  <si>
    <t>Internationellt HRE-forum</t>
  </si>
  <si>
    <t>Ungdomsläger</t>
  </si>
  <si>
    <t>Stöd till aktivister</t>
  </si>
  <si>
    <t>nya möbler - flyttas nog till annat konto?</t>
  </si>
  <si>
    <t>Ny lokal/nya möbler-flyttas nog till annat konto</t>
  </si>
  <si>
    <t>Utjämningssystem resekostnader</t>
  </si>
  <si>
    <t>Sneställt (nu egen "undergrupp")</t>
  </si>
  <si>
    <t>"Marknadsföring/varumärke"</t>
  </si>
  <si>
    <t>Sneställt</t>
  </si>
  <si>
    <t>2008 års projekt av Sneställt i egen regi</t>
  </si>
  <si>
    <t>Distrikt Sthlm</t>
  </si>
  <si>
    <t>Sneställt - egen regi</t>
  </si>
  <si>
    <t>Upptryckt årsredovisning</t>
  </si>
  <si>
    <t>MR-projekt i Turkiet</t>
  </si>
  <si>
    <t>Distrikt Stockholm</t>
  </si>
  <si>
    <t>Sammarkampanj</t>
  </si>
  <si>
    <t>Avs/uppl Humandfondsreserv</t>
  </si>
  <si>
    <t>Resultat efter avs/uppl H-reserv</t>
  </si>
  <si>
    <t>Intäktsbudget 2008   (i tkr)</t>
  </si>
  <si>
    <t>Programbudget 2008   (i tkr)</t>
  </si>
  <si>
    <t>Sammanfattning budget 2008   (i tkr)</t>
  </si>
  <si>
    <t>Summa Stöd till aktivism</t>
  </si>
  <si>
    <t>Summa Internationella reörelsen</t>
  </si>
  <si>
    <t>Summa Information &amp; kommunikation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</si>
</sst>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yy/m/d\ h\.mm"/>
    <numFmt numFmtId="166" formatCode="0.0"/>
    <numFmt numFmtId="167" formatCode="#,##0,"/>
    <numFmt numFmtId="168" formatCode="#,##0&quot; kr&quot;;[Red]\-#,##0&quot; kr&quot;"/>
    <numFmt numFmtId="169" formatCode="#,##0.00&quot; kr&quot;;[Red]\-#,##0.00&quot; kr&quot;"/>
    <numFmt numFmtId="170" formatCode="yy/mm/dd"/>
    <numFmt numFmtId="171" formatCode="0.0%"/>
    <numFmt numFmtId="172" formatCode="0,%"/>
  </numFmts>
  <fonts count="31">
    <font>
      <sz val="10"/>
      <name val="Arial"/>
      <family val="0"/>
    </font>
    <font>
      <sz val="10"/>
      <name val="Verdana"/>
      <family val="2"/>
    </font>
    <font>
      <sz val="10"/>
      <name val="Tms Rmn"/>
      <family val="0"/>
    </font>
    <font>
      <b/>
      <sz val="14"/>
      <name val="Verdana"/>
      <family val="2"/>
    </font>
    <font>
      <sz val="22"/>
      <name val="Verdana"/>
      <family val="2"/>
    </font>
    <font>
      <b/>
      <sz val="10"/>
      <name val="Verdana"/>
      <family val="2"/>
    </font>
    <font>
      <b/>
      <sz val="14"/>
      <color indexed="8"/>
      <name val="Tms Rmn"/>
      <family val="0"/>
    </font>
    <font>
      <i/>
      <sz val="10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sz val="9"/>
      <name val="Verdana"/>
      <family val="2"/>
    </font>
    <font>
      <sz val="10"/>
      <name val="Geneva"/>
      <family val="0"/>
    </font>
    <font>
      <sz val="9"/>
      <color indexed="10"/>
      <name val="Verdana"/>
      <family val="2"/>
    </font>
    <font>
      <sz val="10"/>
      <color indexed="10"/>
      <name val="Verdana"/>
      <family val="2"/>
    </font>
    <font>
      <i/>
      <sz val="9"/>
      <name val="Verdana"/>
      <family val="2"/>
    </font>
    <font>
      <b/>
      <u val="single"/>
      <sz val="10"/>
      <name val="Verdana"/>
      <family val="2"/>
    </font>
    <font>
      <b/>
      <sz val="8"/>
      <name val="Tahoma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9"/>
      <name val="Times New Roman"/>
      <family val="0"/>
    </font>
    <font>
      <sz val="9"/>
      <color indexed="10"/>
      <name val="Times New Roman"/>
      <family val="0"/>
    </font>
    <font>
      <u val="single"/>
      <sz val="10"/>
      <color indexed="36"/>
      <name val="Tms Rmn"/>
      <family val="0"/>
    </font>
    <font>
      <u val="single"/>
      <sz val="10"/>
      <color indexed="12"/>
      <name val="Tms Rmn"/>
      <family val="0"/>
    </font>
    <font>
      <b/>
      <sz val="1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Times New Roman"/>
      <family val="1"/>
    </font>
    <font>
      <sz val="8"/>
      <name val="Tahoma"/>
      <family val="0"/>
    </font>
    <font>
      <u val="single"/>
      <sz val="10"/>
      <name val="Verdana"/>
      <family val="2"/>
    </font>
    <font>
      <b/>
      <sz val="9"/>
      <color indexed="10"/>
      <name val="Verdan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13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168" fontId="11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0" fontId="1" fillId="0" borderId="0" xfId="33" applyFont="1" applyFill="1">
      <alignment/>
      <protection/>
    </xf>
    <xf numFmtId="0" fontId="1" fillId="0" borderId="0" xfId="25" applyFont="1" applyFill="1">
      <alignment/>
      <protection/>
    </xf>
    <xf numFmtId="0" fontId="3" fillId="0" borderId="0" xfId="33" applyFont="1" applyFill="1">
      <alignment/>
      <protection/>
    </xf>
    <xf numFmtId="0" fontId="4" fillId="0" borderId="1" xfId="33" applyFont="1" applyFill="1" applyBorder="1">
      <alignment/>
      <protection/>
    </xf>
    <xf numFmtId="0" fontId="1" fillId="0" borderId="2" xfId="33" applyFont="1" applyFill="1" applyBorder="1">
      <alignment/>
      <protection/>
    </xf>
    <xf numFmtId="0" fontId="5" fillId="0" borderId="2" xfId="33" applyFont="1" applyFill="1" applyBorder="1">
      <alignment/>
      <protection/>
    </xf>
    <xf numFmtId="3" fontId="1" fillId="0" borderId="0" xfId="33" applyNumberFormat="1" applyFont="1" applyFill="1">
      <alignment/>
      <protection/>
    </xf>
    <xf numFmtId="0" fontId="5" fillId="0" borderId="1" xfId="33" applyFont="1" applyFill="1" applyBorder="1">
      <alignment/>
      <protection/>
    </xf>
    <xf numFmtId="0" fontId="1" fillId="0" borderId="0" xfId="33" applyFont="1" applyFill="1" applyBorder="1">
      <alignment/>
      <protection/>
    </xf>
    <xf numFmtId="0" fontId="1" fillId="0" borderId="1" xfId="25" applyFont="1" applyFill="1" applyBorder="1">
      <alignment/>
      <protection/>
    </xf>
    <xf numFmtId="0" fontId="5" fillId="0" borderId="0" xfId="24" applyFont="1" applyFill="1" applyAlignment="1">
      <alignment horizontal="left"/>
      <protection/>
    </xf>
    <xf numFmtId="0" fontId="1" fillId="0" borderId="0" xfId="32" applyFont="1">
      <alignment/>
      <protection/>
    </xf>
    <xf numFmtId="3" fontId="1" fillId="0" borderId="0" xfId="32" applyNumberFormat="1" applyFont="1">
      <alignment/>
      <protection/>
    </xf>
    <xf numFmtId="9" fontId="7" fillId="0" borderId="0" xfId="32" applyNumberFormat="1" applyFont="1" applyAlignment="1">
      <alignment horizontal="center"/>
      <protection/>
    </xf>
    <xf numFmtId="9" fontId="1" fillId="0" borderId="0" xfId="34" applyFont="1" applyAlignment="1">
      <alignment/>
    </xf>
    <xf numFmtId="165" fontId="1" fillId="0" borderId="0" xfId="32" applyNumberFormat="1" applyFont="1" applyAlignment="1">
      <alignment horizontal="left"/>
      <protection/>
    </xf>
    <xf numFmtId="9" fontId="3" fillId="0" borderId="0" xfId="32" applyNumberFormat="1" applyFont="1" applyAlignment="1">
      <alignment horizontal="center"/>
      <protection/>
    </xf>
    <xf numFmtId="0" fontId="3" fillId="0" borderId="0" xfId="32" applyFont="1">
      <alignment/>
      <protection/>
    </xf>
    <xf numFmtId="0" fontId="8" fillId="0" borderId="0" xfId="32" applyFont="1" applyBorder="1">
      <alignment/>
      <protection/>
    </xf>
    <xf numFmtId="0" fontId="9" fillId="2" borderId="3" xfId="32" applyFont="1" applyFill="1" applyBorder="1">
      <alignment/>
      <protection/>
    </xf>
    <xf numFmtId="0" fontId="7" fillId="0" borderId="0" xfId="32" applyFont="1">
      <alignment/>
      <protection/>
    </xf>
    <xf numFmtId="0" fontId="10" fillId="0" borderId="0" xfId="32" applyFont="1" applyBorder="1">
      <alignment/>
      <protection/>
    </xf>
    <xf numFmtId="0" fontId="8" fillId="3" borderId="2" xfId="32" applyFont="1" applyFill="1" applyBorder="1">
      <alignment/>
      <protection/>
    </xf>
    <xf numFmtId="0" fontId="8" fillId="4" borderId="2" xfId="32" applyFont="1" applyFill="1" applyBorder="1">
      <alignment/>
      <protection/>
    </xf>
    <xf numFmtId="0" fontId="1" fillId="2" borderId="2" xfId="32" applyFont="1" applyFill="1" applyBorder="1">
      <alignment/>
      <protection/>
    </xf>
    <xf numFmtId="0" fontId="1" fillId="0" borderId="0" xfId="32" applyFont="1" applyFill="1" applyAlignment="1">
      <alignment horizontal="center"/>
      <protection/>
    </xf>
    <xf numFmtId="3" fontId="10" fillId="4" borderId="2" xfId="32" applyNumberFormat="1" applyFont="1" applyFill="1" applyBorder="1">
      <alignment/>
      <protection/>
    </xf>
    <xf numFmtId="9" fontId="1" fillId="2" borderId="2" xfId="34" applyFont="1" applyFill="1" applyBorder="1" applyAlignment="1">
      <alignment/>
    </xf>
    <xf numFmtId="3" fontId="10" fillId="4" borderId="4" xfId="32" applyNumberFormat="1" applyFont="1" applyFill="1" applyBorder="1">
      <alignment/>
      <protection/>
    </xf>
    <xf numFmtId="9" fontId="1" fillId="2" borderId="4" xfId="34" applyFont="1" applyFill="1" applyBorder="1" applyAlignment="1">
      <alignment/>
    </xf>
    <xf numFmtId="3" fontId="8" fillId="0" borderId="5" xfId="32" applyNumberFormat="1" applyFont="1" applyFill="1" applyBorder="1">
      <alignment/>
      <protection/>
    </xf>
    <xf numFmtId="3" fontId="8" fillId="4" borderId="5" xfId="32" applyNumberFormat="1" applyFont="1" applyFill="1" applyBorder="1">
      <alignment/>
      <protection/>
    </xf>
    <xf numFmtId="3" fontId="10" fillId="0" borderId="2" xfId="32" applyNumberFormat="1" applyFont="1" applyFill="1" applyBorder="1">
      <alignment/>
      <protection/>
    </xf>
    <xf numFmtId="3" fontId="8" fillId="0" borderId="2" xfId="32" applyNumberFormat="1" applyFont="1" applyFill="1" applyBorder="1">
      <alignment/>
      <protection/>
    </xf>
    <xf numFmtId="3" fontId="8" fillId="4" borderId="2" xfId="32" applyNumberFormat="1" applyFont="1" applyFill="1" applyBorder="1">
      <alignment/>
      <protection/>
    </xf>
    <xf numFmtId="3" fontId="10" fillId="0" borderId="4" xfId="32" applyNumberFormat="1" applyFont="1" applyFill="1" applyBorder="1">
      <alignment/>
      <protection/>
    </xf>
    <xf numFmtId="3" fontId="8" fillId="0" borderId="5" xfId="29" applyNumberFormat="1" applyFont="1" applyFill="1" applyBorder="1" applyAlignment="1">
      <alignment horizontal="right"/>
      <protection/>
    </xf>
    <xf numFmtId="3" fontId="8" fillId="4" borderId="5" xfId="29" applyNumberFormat="1" applyFont="1" applyFill="1" applyBorder="1" applyAlignment="1">
      <alignment horizontal="right"/>
      <protection/>
    </xf>
    <xf numFmtId="3" fontId="10" fillId="0" borderId="2" xfId="32" applyNumberFormat="1" applyFont="1" applyFill="1" applyBorder="1" applyAlignment="1">
      <alignment/>
      <protection/>
    </xf>
    <xf numFmtId="3" fontId="10" fillId="4" borderId="2" xfId="32" applyNumberFormat="1" applyFont="1" applyFill="1" applyBorder="1" applyAlignment="1">
      <alignment/>
      <protection/>
    </xf>
    <xf numFmtId="3" fontId="12" fillId="4" borderId="4" xfId="32" applyNumberFormat="1" applyFont="1" applyFill="1" applyBorder="1" applyAlignment="1">
      <alignment/>
      <protection/>
    </xf>
    <xf numFmtId="0" fontId="13" fillId="0" borderId="0" xfId="32" applyFont="1">
      <alignment/>
      <protection/>
    </xf>
    <xf numFmtId="3" fontId="13" fillId="0" borderId="0" xfId="32" applyNumberFormat="1" applyFont="1">
      <alignment/>
      <protection/>
    </xf>
    <xf numFmtId="9" fontId="13" fillId="0" borderId="0" xfId="34" applyFont="1" applyAlignment="1">
      <alignment/>
    </xf>
    <xf numFmtId="3" fontId="8" fillId="0" borderId="6" xfId="32" applyNumberFormat="1" applyFont="1" applyFill="1" applyBorder="1">
      <alignment/>
      <protection/>
    </xf>
    <xf numFmtId="3" fontId="8" fillId="4" borderId="6" xfId="32" applyNumberFormat="1" applyFont="1" applyFill="1" applyBorder="1">
      <alignment/>
      <protection/>
    </xf>
    <xf numFmtId="9" fontId="14" fillId="0" borderId="0" xfId="32" applyNumberFormat="1" applyFont="1">
      <alignment/>
      <protection/>
    </xf>
    <xf numFmtId="9" fontId="7" fillId="0" borderId="0" xfId="34" applyFont="1" applyAlignment="1">
      <alignment/>
    </xf>
    <xf numFmtId="0" fontId="10" fillId="0" borderId="0" xfId="32" applyFont="1" applyFill="1" applyBorder="1">
      <alignment/>
      <protection/>
    </xf>
    <xf numFmtId="3" fontId="10" fillId="0" borderId="0" xfId="32" applyNumberFormat="1" applyFont="1" applyFill="1" applyBorder="1">
      <alignment/>
      <protection/>
    </xf>
    <xf numFmtId="0" fontId="10" fillId="0" borderId="0" xfId="32" applyFont="1" applyFill="1" applyAlignment="1">
      <alignment horizontal="center"/>
      <protection/>
    </xf>
    <xf numFmtId="0" fontId="1" fillId="0" borderId="0" xfId="32" applyFont="1" applyFill="1" applyBorder="1">
      <alignment/>
      <protection/>
    </xf>
    <xf numFmtId="9" fontId="14" fillId="0" borderId="0" xfId="32" applyNumberFormat="1" applyFont="1" applyAlignment="1">
      <alignment horizontal="center"/>
      <protection/>
    </xf>
    <xf numFmtId="3" fontId="10" fillId="0" borderId="0" xfId="32" applyNumberFormat="1" applyFont="1" applyFill="1">
      <alignment/>
      <protection/>
    </xf>
    <xf numFmtId="9" fontId="1" fillId="0" borderId="0" xfId="32" applyNumberFormat="1" applyFont="1" applyAlignment="1">
      <alignment horizontal="center"/>
      <protection/>
    </xf>
    <xf numFmtId="9" fontId="1" fillId="0" borderId="0" xfId="34" applyFont="1" applyBorder="1" applyAlignment="1">
      <alignment/>
    </xf>
    <xf numFmtId="9" fontId="5" fillId="0" borderId="0" xfId="34" applyFont="1" applyBorder="1" applyAlignment="1">
      <alignment/>
    </xf>
    <xf numFmtId="9" fontId="5" fillId="0" borderId="0" xfId="34" applyFont="1" applyBorder="1" applyAlignment="1">
      <alignment horizontal="right"/>
    </xf>
    <xf numFmtId="0" fontId="1" fillId="0" borderId="0" xfId="32" applyFont="1" applyFill="1">
      <alignment/>
      <protection/>
    </xf>
    <xf numFmtId="164" fontId="1" fillId="0" borderId="0" xfId="32" applyNumberFormat="1" applyFont="1" applyFill="1" applyAlignment="1">
      <alignment horizontal="center"/>
      <protection/>
    </xf>
    <xf numFmtId="165" fontId="1" fillId="0" borderId="0" xfId="32" applyNumberFormat="1" applyFont="1" applyFill="1" applyAlignment="1">
      <alignment horizontal="left"/>
      <protection/>
    </xf>
    <xf numFmtId="0" fontId="3" fillId="0" borderId="0" xfId="32" applyFont="1" applyFill="1">
      <alignment/>
      <protection/>
    </xf>
    <xf numFmtId="0" fontId="5" fillId="0" borderId="0" xfId="32" applyFont="1" applyFill="1">
      <alignment/>
      <protection/>
    </xf>
    <xf numFmtId="0" fontId="9" fillId="0" borderId="7" xfId="32" applyFont="1" applyFill="1" applyBorder="1" applyAlignment="1">
      <alignment horizontal="left"/>
      <protection/>
    </xf>
    <xf numFmtId="0" fontId="8" fillId="0" borderId="2" xfId="32" applyFont="1" applyFill="1" applyBorder="1">
      <alignment/>
      <protection/>
    </xf>
    <xf numFmtId="3" fontId="10" fillId="0" borderId="5" xfId="32" applyNumberFormat="1" applyFont="1" applyFill="1" applyBorder="1">
      <alignment/>
      <protection/>
    </xf>
    <xf numFmtId="3" fontId="10" fillId="0" borderId="8" xfId="32" applyNumberFormat="1" applyFont="1" applyFill="1" applyBorder="1">
      <alignment/>
      <protection/>
    </xf>
    <xf numFmtId="0" fontId="10" fillId="0" borderId="0" xfId="32" applyFont="1" applyFill="1" applyBorder="1" applyAlignment="1">
      <alignment horizontal="center"/>
      <protection/>
    </xf>
    <xf numFmtId="3" fontId="14" fillId="0" borderId="0" xfId="32" applyNumberFormat="1" applyFont="1" applyFill="1">
      <alignment/>
      <protection/>
    </xf>
    <xf numFmtId="3" fontId="10" fillId="4" borderId="5" xfId="32" applyNumberFormat="1" applyFont="1" applyFill="1" applyBorder="1">
      <alignment/>
      <protection/>
    </xf>
    <xf numFmtId="3" fontId="10" fillId="4" borderId="5" xfId="0" applyNumberFormat="1" applyFont="1" applyFill="1" applyBorder="1" applyAlignment="1">
      <alignment/>
    </xf>
    <xf numFmtId="9" fontId="10" fillId="4" borderId="2" xfId="34" applyFont="1" applyFill="1" applyBorder="1" applyAlignment="1">
      <alignment horizontal="center"/>
    </xf>
    <xf numFmtId="3" fontId="10" fillId="4" borderId="8" xfId="0" applyNumberFormat="1" applyFont="1" applyFill="1" applyBorder="1" applyAlignment="1">
      <alignment/>
    </xf>
    <xf numFmtId="9" fontId="10" fillId="4" borderId="4" xfId="34" applyFont="1" applyFill="1" applyBorder="1" applyAlignment="1">
      <alignment horizontal="center"/>
    </xf>
    <xf numFmtId="0" fontId="10" fillId="4" borderId="5" xfId="32" applyFont="1" applyFill="1" applyBorder="1">
      <alignment/>
      <protection/>
    </xf>
    <xf numFmtId="0" fontId="10" fillId="4" borderId="8" xfId="32" applyFont="1" applyFill="1" applyBorder="1">
      <alignment/>
      <protection/>
    </xf>
    <xf numFmtId="164" fontId="10" fillId="4" borderId="9" xfId="32" applyNumberFormat="1" applyFont="1" applyFill="1" applyBorder="1" applyAlignment="1">
      <alignment horizontal="center"/>
      <protection/>
    </xf>
    <xf numFmtId="0" fontId="8" fillId="0" borderId="1" xfId="32" applyFont="1" applyBorder="1" applyAlignment="1">
      <alignment horizontal="left"/>
      <protection/>
    </xf>
    <xf numFmtId="0" fontId="8" fillId="4" borderId="4" xfId="32" applyFont="1" applyFill="1" applyBorder="1" applyAlignment="1">
      <alignment horizontal="center" vertical="center" wrapText="1"/>
      <protection/>
    </xf>
    <xf numFmtId="1" fontId="8" fillId="4" borderId="10" xfId="32" applyNumberFormat="1" applyFont="1" applyFill="1" applyBorder="1" applyAlignment="1">
      <alignment horizontal="center" vertical="center" wrapText="1"/>
      <protection/>
    </xf>
    <xf numFmtId="3" fontId="8" fillId="4" borderId="1" xfId="25" applyNumberFormat="1" applyFont="1" applyFill="1" applyBorder="1">
      <alignment/>
      <protection/>
    </xf>
    <xf numFmtId="3" fontId="10" fillId="4" borderId="2" xfId="25" applyNumberFormat="1" applyFont="1" applyFill="1" applyBorder="1">
      <alignment/>
      <protection/>
    </xf>
    <xf numFmtId="3" fontId="10" fillId="4" borderId="4" xfId="25" applyNumberFormat="1" applyFont="1" applyFill="1" applyBorder="1">
      <alignment/>
      <protection/>
    </xf>
    <xf numFmtId="3" fontId="8" fillId="4" borderId="2" xfId="25" applyNumberFormat="1" applyFont="1" applyFill="1" applyBorder="1">
      <alignment/>
      <protection/>
    </xf>
    <xf numFmtId="3" fontId="12" fillId="4" borderId="4" xfId="25" applyNumberFormat="1" applyFont="1" applyFill="1" applyBorder="1">
      <alignment/>
      <protection/>
    </xf>
    <xf numFmtId="3" fontId="10" fillId="4" borderId="2" xfId="25" applyNumberFormat="1" applyFont="1" applyFill="1" applyBorder="1" applyAlignment="1">
      <alignment horizontal="right"/>
      <protection/>
    </xf>
    <xf numFmtId="3" fontId="8" fillId="0" borderId="0" xfId="32" applyNumberFormat="1" applyFont="1" applyFill="1">
      <alignment/>
      <protection/>
    </xf>
    <xf numFmtId="165" fontId="10" fillId="0" borderId="0" xfId="29" applyNumberFormat="1" applyFont="1" applyAlignment="1">
      <alignment horizontal="left"/>
      <protection/>
    </xf>
    <xf numFmtId="167" fontId="10" fillId="0" borderId="0" xfId="24" applyNumberFormat="1" applyFont="1" applyBorder="1" applyAlignment="1">
      <alignment horizontal="right"/>
      <protection/>
    </xf>
    <xf numFmtId="0" fontId="18" fillId="0" borderId="0" xfId="30" applyFont="1">
      <alignment/>
      <protection/>
    </xf>
    <xf numFmtId="0" fontId="8" fillId="0" borderId="0" xfId="24" applyFont="1" applyAlignment="1">
      <alignment horizontal="left"/>
      <protection/>
    </xf>
    <xf numFmtId="167" fontId="8" fillId="0" borderId="0" xfId="24" applyNumberFormat="1" applyFont="1" applyBorder="1" applyAlignment="1">
      <alignment horizontal="right"/>
      <protection/>
    </xf>
    <xf numFmtId="0" fontId="9" fillId="0" borderId="0" xfId="24" applyFont="1" applyAlignment="1">
      <alignment horizontal="left"/>
      <protection/>
    </xf>
    <xf numFmtId="167" fontId="8" fillId="0" borderId="0" xfId="24" applyNumberFormat="1" applyFont="1" applyBorder="1" applyAlignment="1">
      <alignment horizontal="center"/>
      <protection/>
    </xf>
    <xf numFmtId="0" fontId="9" fillId="0" borderId="0" xfId="24" applyFont="1" applyAlignment="1">
      <alignment horizontal="center"/>
      <protection/>
    </xf>
    <xf numFmtId="167" fontId="8" fillId="0" borderId="0" xfId="24" applyNumberFormat="1" applyFont="1" applyFill="1" applyBorder="1" applyAlignment="1">
      <alignment horizontal="center"/>
      <protection/>
    </xf>
    <xf numFmtId="0" fontId="8" fillId="0" borderId="0" xfId="24" applyFont="1" applyAlignment="1">
      <alignment horizontal="center"/>
      <protection/>
    </xf>
    <xf numFmtId="167" fontId="8" fillId="0" borderId="0" xfId="24" applyNumberFormat="1" applyFont="1" applyFill="1" applyBorder="1" applyAlignment="1">
      <alignment horizontal="right"/>
      <protection/>
    </xf>
    <xf numFmtId="1" fontId="8" fillId="0" borderId="5" xfId="30" applyNumberFormat="1" applyFont="1" applyFill="1" applyBorder="1" applyAlignment="1">
      <alignment horizontal="center"/>
      <protection/>
    </xf>
    <xf numFmtId="1" fontId="8" fillId="0" borderId="11" xfId="30" applyNumberFormat="1" applyFont="1" applyFill="1" applyBorder="1" applyAlignment="1">
      <alignment horizontal="center"/>
      <protection/>
    </xf>
    <xf numFmtId="1" fontId="8" fillId="0" borderId="12" xfId="30" applyNumberFormat="1" applyFont="1" applyFill="1" applyBorder="1" applyAlignment="1">
      <alignment horizontal="center"/>
      <protection/>
    </xf>
    <xf numFmtId="167" fontId="10" fillId="0" borderId="5" xfId="30" applyNumberFormat="1" applyFont="1" applyFill="1" applyBorder="1">
      <alignment/>
      <protection/>
    </xf>
    <xf numFmtId="167" fontId="10" fillId="0" borderId="11" xfId="30" applyNumberFormat="1" applyFont="1" applyFill="1" applyBorder="1">
      <alignment/>
      <protection/>
    </xf>
    <xf numFmtId="167" fontId="10" fillId="0" borderId="12" xfId="30" applyNumberFormat="1" applyFont="1" applyFill="1" applyBorder="1">
      <alignment/>
      <protection/>
    </xf>
    <xf numFmtId="0" fontId="10" fillId="2" borderId="0" xfId="24" applyFont="1" applyFill="1" applyBorder="1" applyAlignment="1">
      <alignment horizontal="left"/>
      <protection/>
    </xf>
    <xf numFmtId="3" fontId="10" fillId="2" borderId="5" xfId="36" applyNumberFormat="1" applyFont="1" applyFill="1" applyBorder="1" applyAlignment="1">
      <alignment horizontal="right"/>
    </xf>
    <xf numFmtId="3" fontId="10" fillId="2" borderId="11" xfId="36" applyNumberFormat="1" applyFont="1" applyFill="1" applyBorder="1" applyAlignment="1">
      <alignment horizontal="right"/>
    </xf>
    <xf numFmtId="3" fontId="10" fillId="2" borderId="12" xfId="36" applyNumberFormat="1" applyFont="1" applyFill="1" applyBorder="1" applyAlignment="1">
      <alignment horizontal="right"/>
    </xf>
    <xf numFmtId="0" fontId="10" fillId="0" borderId="0" xfId="24" applyFont="1" applyFill="1" applyBorder="1" applyAlignment="1">
      <alignment horizontal="left"/>
      <protection/>
    </xf>
    <xf numFmtId="3" fontId="10" fillId="0" borderId="5" xfId="36" applyNumberFormat="1" applyFont="1" applyFill="1" applyBorder="1" applyAlignment="1">
      <alignment horizontal="right"/>
    </xf>
    <xf numFmtId="3" fontId="10" fillId="0" borderId="11" xfId="36" applyNumberFormat="1" applyFont="1" applyFill="1" applyBorder="1" applyAlignment="1">
      <alignment horizontal="right"/>
    </xf>
    <xf numFmtId="3" fontId="10" fillId="0" borderId="12" xfId="36" applyNumberFormat="1" applyFont="1" applyFill="1" applyBorder="1" applyAlignment="1">
      <alignment horizontal="right"/>
    </xf>
    <xf numFmtId="0" fontId="18" fillId="0" borderId="0" xfId="30" applyFont="1" applyFill="1">
      <alignment/>
      <protection/>
    </xf>
    <xf numFmtId="3" fontId="10" fillId="2" borderId="13" xfId="36" applyNumberFormat="1" applyFont="1" applyFill="1" applyBorder="1" applyAlignment="1">
      <alignment horizontal="right"/>
    </xf>
    <xf numFmtId="0" fontId="8" fillId="0" borderId="7" xfId="24" applyFont="1" applyFill="1" applyBorder="1" applyAlignment="1">
      <alignment horizontal="right"/>
      <protection/>
    </xf>
    <xf numFmtId="3" fontId="8" fillId="0" borderId="8" xfId="36" applyNumberFormat="1" applyFont="1" applyFill="1" applyBorder="1" applyAlignment="1">
      <alignment/>
    </xf>
    <xf numFmtId="3" fontId="8" fillId="0" borderId="14" xfId="36" applyNumberFormat="1" applyFont="1" applyFill="1" applyBorder="1" applyAlignment="1">
      <alignment/>
    </xf>
    <xf numFmtId="3" fontId="8" fillId="0" borderId="15" xfId="36" applyNumberFormat="1" applyFont="1" applyFill="1" applyBorder="1" applyAlignment="1">
      <alignment/>
    </xf>
    <xf numFmtId="0" fontId="19" fillId="0" borderId="0" xfId="30" applyFont="1" applyFill="1">
      <alignment/>
      <protection/>
    </xf>
    <xf numFmtId="0" fontId="10" fillId="0" borderId="0" xfId="24" applyFont="1" applyFill="1" applyAlignment="1">
      <alignment horizontal="left"/>
      <protection/>
    </xf>
    <xf numFmtId="167" fontId="10" fillId="0" borderId="5" xfId="24" applyNumberFormat="1" applyFont="1" applyFill="1" applyBorder="1" applyAlignment="1">
      <alignment horizontal="right"/>
      <protection/>
    </xf>
    <xf numFmtId="167" fontId="10" fillId="0" borderId="11" xfId="24" applyNumberFormat="1" applyFont="1" applyFill="1" applyBorder="1" applyAlignment="1">
      <alignment horizontal="right"/>
      <protection/>
    </xf>
    <xf numFmtId="167" fontId="10" fillId="0" borderId="12" xfId="24" applyNumberFormat="1" applyFont="1" applyFill="1" applyBorder="1" applyAlignment="1">
      <alignment horizontal="right"/>
      <protection/>
    </xf>
    <xf numFmtId="0" fontId="8" fillId="0" borderId="0" xfId="24" applyFont="1" applyFill="1">
      <alignment/>
      <protection/>
    </xf>
    <xf numFmtId="167" fontId="10" fillId="0" borderId="5" xfId="36" applyNumberFormat="1" applyFont="1" applyFill="1" applyBorder="1" applyAlignment="1">
      <alignment horizontal="right"/>
    </xf>
    <xf numFmtId="167" fontId="10" fillId="0" borderId="11" xfId="36" applyNumberFormat="1" applyFont="1" applyFill="1" applyBorder="1" applyAlignment="1">
      <alignment horizontal="right"/>
    </xf>
    <xf numFmtId="167" fontId="10" fillId="0" borderId="12" xfId="36" applyNumberFormat="1" applyFont="1" applyFill="1" applyBorder="1" applyAlignment="1">
      <alignment horizontal="right"/>
    </xf>
    <xf numFmtId="0" fontId="10" fillId="2" borderId="0" xfId="24" applyFont="1" applyFill="1">
      <alignment/>
      <protection/>
    </xf>
    <xf numFmtId="3" fontId="10" fillId="2" borderId="5" xfId="24" applyNumberFormat="1" applyFont="1" applyFill="1" applyBorder="1" applyAlignment="1">
      <alignment horizontal="right"/>
      <protection/>
    </xf>
    <xf numFmtId="3" fontId="10" fillId="2" borderId="11" xfId="24" applyNumberFormat="1" applyFont="1" applyFill="1" applyBorder="1" applyAlignment="1">
      <alignment horizontal="right"/>
      <protection/>
    </xf>
    <xf numFmtId="3" fontId="10" fillId="2" borderId="12" xfId="24" applyNumberFormat="1" applyFont="1" applyFill="1" applyBorder="1" applyAlignment="1">
      <alignment horizontal="right"/>
      <protection/>
    </xf>
    <xf numFmtId="0" fontId="10" fillId="0" borderId="0" xfId="24" applyFont="1" applyFill="1">
      <alignment/>
      <protection/>
    </xf>
    <xf numFmtId="3" fontId="10" fillId="0" borderId="5" xfId="24" applyNumberFormat="1" applyFont="1" applyFill="1" applyBorder="1" applyAlignment="1">
      <alignment horizontal="right"/>
      <protection/>
    </xf>
    <xf numFmtId="3" fontId="10" fillId="0" borderId="11" xfId="24" applyNumberFormat="1" applyFont="1" applyFill="1" applyBorder="1" applyAlignment="1">
      <alignment horizontal="right"/>
      <protection/>
    </xf>
    <xf numFmtId="3" fontId="10" fillId="0" borderId="12" xfId="24" applyNumberFormat="1" applyFont="1" applyFill="1" applyBorder="1" applyAlignment="1">
      <alignment horizontal="right"/>
      <protection/>
    </xf>
    <xf numFmtId="3" fontId="8" fillId="0" borderId="16" xfId="36" applyNumberFormat="1" applyFont="1" applyFill="1" applyBorder="1" applyAlignment="1">
      <alignment/>
    </xf>
    <xf numFmtId="3" fontId="8" fillId="0" borderId="17" xfId="36" applyNumberFormat="1" applyFont="1" applyFill="1" applyBorder="1" applyAlignment="1">
      <alignment/>
    </xf>
    <xf numFmtId="0" fontId="19" fillId="0" borderId="0" xfId="30" applyFont="1">
      <alignment/>
      <protection/>
    </xf>
    <xf numFmtId="0" fontId="20" fillId="0" borderId="0" xfId="30" applyFont="1">
      <alignment/>
      <protection/>
    </xf>
    <xf numFmtId="0" fontId="8" fillId="0" borderId="0" xfId="24" applyFont="1" applyFill="1" applyBorder="1" applyAlignment="1">
      <alignment horizontal="right"/>
      <protection/>
    </xf>
    <xf numFmtId="3" fontId="8" fillId="0" borderId="5" xfId="36" applyNumberFormat="1" applyFont="1" applyFill="1" applyBorder="1" applyAlignment="1">
      <alignment/>
    </xf>
    <xf numFmtId="3" fontId="8" fillId="0" borderId="13" xfId="36" applyNumberFormat="1" applyFont="1" applyFill="1" applyBorder="1" applyAlignment="1">
      <alignment/>
    </xf>
    <xf numFmtId="3" fontId="8" fillId="0" borderId="12" xfId="36" applyNumberFormat="1" applyFont="1" applyFill="1" applyBorder="1" applyAlignment="1">
      <alignment/>
    </xf>
    <xf numFmtId="0" fontId="8" fillId="0" borderId="10" xfId="24" applyFont="1" applyFill="1" applyBorder="1" applyAlignment="1">
      <alignment horizontal="left"/>
      <protection/>
    </xf>
    <xf numFmtId="3" fontId="8" fillId="0" borderId="4" xfId="36" applyNumberFormat="1" applyFont="1" applyFill="1" applyBorder="1" applyAlignment="1">
      <alignment horizontal="right"/>
    </xf>
    <xf numFmtId="3" fontId="8" fillId="0" borderId="18" xfId="36" applyNumberFormat="1" applyFont="1" applyFill="1" applyBorder="1" applyAlignment="1">
      <alignment horizontal="right"/>
    </xf>
    <xf numFmtId="3" fontId="8" fillId="0" borderId="19" xfId="36" applyNumberFormat="1" applyFont="1" applyFill="1" applyBorder="1" applyAlignment="1">
      <alignment horizontal="right"/>
    </xf>
    <xf numFmtId="167" fontId="10" fillId="0" borderId="0" xfId="36" applyNumberFormat="1" applyFont="1" applyFill="1" applyBorder="1" applyAlignment="1">
      <alignment horizontal="right"/>
    </xf>
    <xf numFmtId="167" fontId="10" fillId="0" borderId="20" xfId="24" applyNumberFormat="1" applyFont="1" applyFill="1" applyBorder="1" applyAlignment="1">
      <alignment horizontal="right"/>
      <protection/>
    </xf>
    <xf numFmtId="167" fontId="10" fillId="0" borderId="21" xfId="24" applyNumberFormat="1" applyFont="1" applyFill="1" applyBorder="1" applyAlignment="1">
      <alignment horizontal="right"/>
      <protection/>
    </xf>
    <xf numFmtId="3" fontId="10" fillId="0" borderId="13" xfId="36" applyNumberFormat="1" applyFont="1" applyFill="1" applyBorder="1" applyAlignment="1">
      <alignment horizontal="right"/>
    </xf>
    <xf numFmtId="3" fontId="8" fillId="0" borderId="8" xfId="24" applyNumberFormat="1" applyFont="1" applyFill="1" applyBorder="1">
      <alignment/>
      <protection/>
    </xf>
    <xf numFmtId="3" fontId="8" fillId="0" borderId="18" xfId="24" applyNumberFormat="1" applyFont="1" applyFill="1" applyBorder="1">
      <alignment/>
      <protection/>
    </xf>
    <xf numFmtId="3" fontId="8" fillId="0" borderId="22" xfId="24" applyNumberFormat="1" applyFont="1" applyFill="1" applyBorder="1">
      <alignment/>
      <protection/>
    </xf>
    <xf numFmtId="3" fontId="8" fillId="0" borderId="0" xfId="24" applyNumberFormat="1" applyFont="1" applyFill="1" applyBorder="1">
      <alignment/>
      <protection/>
    </xf>
    <xf numFmtId="0" fontId="18" fillId="0" borderId="0" xfId="30" applyFont="1" applyBorder="1">
      <alignment/>
      <protection/>
    </xf>
    <xf numFmtId="0" fontId="8" fillId="0" borderId="7" xfId="24" applyFont="1" applyFill="1" applyBorder="1" applyAlignment="1">
      <alignment horizontal="left"/>
      <protection/>
    </xf>
    <xf numFmtId="3" fontId="8" fillId="0" borderId="4" xfId="24" applyNumberFormat="1" applyFont="1" applyFill="1" applyBorder="1">
      <alignment/>
      <protection/>
    </xf>
    <xf numFmtId="0" fontId="8" fillId="0" borderId="0" xfId="24" applyFont="1" applyFill="1" applyBorder="1" applyAlignment="1">
      <alignment horizontal="left"/>
      <protection/>
    </xf>
    <xf numFmtId="167" fontId="10" fillId="0" borderId="0" xfId="24" applyNumberFormat="1" applyFont="1" applyFill="1" applyBorder="1" applyAlignment="1">
      <alignment horizontal="right"/>
      <protection/>
    </xf>
    <xf numFmtId="0" fontId="8" fillId="0" borderId="0" xfId="24" applyFont="1" applyFill="1" applyAlignment="1">
      <alignment horizontal="left"/>
      <protection/>
    </xf>
    <xf numFmtId="167" fontId="10" fillId="0" borderId="2" xfId="24" applyNumberFormat="1" applyFont="1" applyFill="1" applyBorder="1" applyAlignment="1">
      <alignment horizontal="right"/>
      <protection/>
    </xf>
    <xf numFmtId="3" fontId="10" fillId="0" borderId="2" xfId="30" applyNumberFormat="1" applyFont="1" applyFill="1" applyBorder="1">
      <alignment/>
      <protection/>
    </xf>
    <xf numFmtId="3" fontId="10" fillId="2" borderId="2" xfId="36" applyNumberFormat="1" applyFont="1" applyFill="1" applyBorder="1" applyAlignment="1">
      <alignment horizontal="right"/>
    </xf>
    <xf numFmtId="3" fontId="8" fillId="0" borderId="4" xfId="36" applyNumberFormat="1" applyFont="1" applyFill="1" applyBorder="1" applyAlignment="1">
      <alignment/>
    </xf>
    <xf numFmtId="3" fontId="8" fillId="0" borderId="7" xfId="24" applyNumberFormat="1" applyFont="1" applyFill="1" applyBorder="1">
      <alignment/>
      <protection/>
    </xf>
    <xf numFmtId="2" fontId="8" fillId="0" borderId="0" xfId="24" applyNumberFormat="1" applyFont="1" applyFill="1" applyBorder="1" applyAlignment="1">
      <alignment horizontal="right"/>
      <protection/>
    </xf>
    <xf numFmtId="167" fontId="10" fillId="0" borderId="0" xfId="30" applyNumberFormat="1" applyFont="1" applyFill="1">
      <alignment/>
      <protection/>
    </xf>
    <xf numFmtId="3" fontId="10" fillId="0" borderId="3" xfId="30" applyNumberFormat="1" applyFont="1" applyFill="1" applyBorder="1">
      <alignment/>
      <protection/>
    </xf>
    <xf numFmtId="3" fontId="8" fillId="0" borderId="2" xfId="30" applyNumberFormat="1" applyFont="1" applyFill="1" applyBorder="1">
      <alignment/>
      <protection/>
    </xf>
    <xf numFmtId="3" fontId="8" fillId="0" borderId="4" xfId="30" applyNumberFormat="1" applyFont="1" applyFill="1" applyBorder="1">
      <alignment/>
      <protection/>
    </xf>
    <xf numFmtId="0" fontId="8" fillId="0" borderId="23" xfId="24" applyFont="1" applyFill="1" applyBorder="1" applyAlignment="1">
      <alignment horizontal="left"/>
      <protection/>
    </xf>
    <xf numFmtId="0" fontId="10" fillId="0" borderId="0" xfId="30" applyFont="1" applyFill="1">
      <alignment/>
      <protection/>
    </xf>
    <xf numFmtId="0" fontId="8" fillId="0" borderId="0" xfId="30" applyFont="1" applyFill="1">
      <alignment/>
      <protection/>
    </xf>
    <xf numFmtId="0" fontId="10" fillId="0" borderId="0" xfId="30" applyFont="1">
      <alignment/>
      <protection/>
    </xf>
    <xf numFmtId="167" fontId="18" fillId="0" borderId="0" xfId="30" applyNumberFormat="1" applyFont="1" applyFill="1">
      <alignment/>
      <protection/>
    </xf>
    <xf numFmtId="167" fontId="18" fillId="0" borderId="0" xfId="30" applyNumberFormat="1" applyFont="1">
      <alignment/>
      <protection/>
    </xf>
    <xf numFmtId="167" fontId="8" fillId="5" borderId="6" xfId="24" applyNumberFormat="1" applyFont="1" applyFill="1" applyBorder="1" applyAlignment="1">
      <alignment horizontal="center" vertical="center" wrapText="1"/>
      <protection/>
    </xf>
    <xf numFmtId="0" fontId="5" fillId="0" borderId="0" xfId="33" applyFont="1" applyFill="1">
      <alignment/>
      <protection/>
    </xf>
    <xf numFmtId="3" fontId="5" fillId="0" borderId="0" xfId="32" applyNumberFormat="1" applyFont="1" applyFill="1" applyBorder="1">
      <alignment/>
      <protection/>
    </xf>
    <xf numFmtId="0" fontId="5" fillId="0" borderId="0" xfId="24" applyFont="1" applyAlignment="1">
      <alignment horizontal="left"/>
      <protection/>
    </xf>
    <xf numFmtId="0" fontId="3" fillId="0" borderId="0" xfId="24" applyFont="1" applyAlignment="1">
      <alignment horizontal="left"/>
      <protection/>
    </xf>
    <xf numFmtId="3" fontId="8" fillId="4" borderId="1" xfId="32" applyNumberFormat="1" applyFont="1" applyFill="1" applyBorder="1" applyAlignment="1">
      <alignment horizontal="center" vertical="center" wrapText="1"/>
      <protection/>
    </xf>
    <xf numFmtId="0" fontId="12" fillId="2" borderId="0" xfId="24" applyFont="1" applyFill="1" applyBorder="1" applyAlignment="1">
      <alignment horizontal="left"/>
      <protection/>
    </xf>
    <xf numFmtId="3" fontId="12" fillId="2" borderId="5" xfId="36" applyNumberFormat="1" applyFont="1" applyFill="1" applyBorder="1" applyAlignment="1">
      <alignment horizontal="right"/>
    </xf>
    <xf numFmtId="3" fontId="12" fillId="2" borderId="12" xfId="36" applyNumberFormat="1" applyFont="1" applyFill="1" applyBorder="1" applyAlignment="1">
      <alignment horizontal="right"/>
    </xf>
    <xf numFmtId="0" fontId="10" fillId="0" borderId="2" xfId="32" applyFont="1" applyBorder="1">
      <alignment/>
      <protection/>
    </xf>
    <xf numFmtId="0" fontId="8" fillId="0" borderId="2" xfId="32" applyFont="1" applyBorder="1">
      <alignment/>
      <protection/>
    </xf>
    <xf numFmtId="0" fontId="10" fillId="0" borderId="2" xfId="32" applyFont="1" applyBorder="1" applyAlignment="1">
      <alignment/>
      <protection/>
    </xf>
    <xf numFmtId="0" fontId="12" fillId="0" borderId="2" xfId="32" applyFont="1" applyBorder="1" applyAlignment="1">
      <alignment/>
      <protection/>
    </xf>
    <xf numFmtId="0" fontId="8" fillId="0" borderId="1" xfId="32" applyFont="1" applyFill="1" applyBorder="1">
      <alignment/>
      <protection/>
    </xf>
    <xf numFmtId="0" fontId="3" fillId="0" borderId="0" xfId="27" applyFont="1" applyBorder="1" applyAlignment="1">
      <alignment horizontal="left"/>
      <protection/>
    </xf>
    <xf numFmtId="3" fontId="1" fillId="0" borderId="0" xfId="31" applyNumberFormat="1" applyFont="1">
      <alignment/>
      <protection/>
    </xf>
    <xf numFmtId="3" fontId="1" fillId="0" borderId="0" xfId="31" applyNumberFormat="1" applyFont="1" applyFill="1">
      <alignment/>
      <protection/>
    </xf>
    <xf numFmtId="3" fontId="1" fillId="0" borderId="0" xfId="17" applyNumberFormat="1" applyFont="1" applyAlignment="1">
      <alignment/>
    </xf>
    <xf numFmtId="3" fontId="5" fillId="0" borderId="0" xfId="31" applyNumberFormat="1" applyFont="1" applyFill="1">
      <alignment/>
      <protection/>
    </xf>
    <xf numFmtId="3" fontId="5" fillId="0" borderId="0" xfId="31" applyNumberFormat="1" applyFont="1" applyAlignment="1">
      <alignment horizontal="center"/>
      <protection/>
    </xf>
    <xf numFmtId="3" fontId="23" fillId="0" borderId="0" xfId="31" applyNumberFormat="1" applyFont="1" applyAlignment="1">
      <alignment horizontal="left"/>
      <protection/>
    </xf>
    <xf numFmtId="3" fontId="24" fillId="0" borderId="24" xfId="31" applyNumberFormat="1" applyFont="1" applyBorder="1">
      <alignment/>
      <protection/>
    </xf>
    <xf numFmtId="3" fontId="24" fillId="0" borderId="25" xfId="31" applyNumberFormat="1" applyFont="1" applyBorder="1">
      <alignment/>
      <protection/>
    </xf>
    <xf numFmtId="3" fontId="24" fillId="0" borderId="0" xfId="31" applyNumberFormat="1" applyFont="1" applyBorder="1" applyAlignment="1">
      <alignment horizontal="center"/>
      <protection/>
    </xf>
    <xf numFmtId="3" fontId="25" fillId="0" borderId="0" xfId="31" applyNumberFormat="1" applyFont="1" applyBorder="1">
      <alignment/>
      <protection/>
    </xf>
    <xf numFmtId="3" fontId="24" fillId="0" borderId="8" xfId="31" applyNumberFormat="1" applyFont="1" applyBorder="1">
      <alignment/>
      <protection/>
    </xf>
    <xf numFmtId="3" fontId="24" fillId="0" borderId="7" xfId="31" applyNumberFormat="1" applyFont="1" applyBorder="1">
      <alignment/>
      <protection/>
    </xf>
    <xf numFmtId="3" fontId="25" fillId="6" borderId="7" xfId="31" applyNumberFormat="1" applyFont="1" applyFill="1" applyBorder="1" applyAlignment="1">
      <alignment horizontal="right"/>
      <protection/>
    </xf>
    <xf numFmtId="3" fontId="25" fillId="6" borderId="10" xfId="31" applyNumberFormat="1" applyFont="1" applyFill="1" applyBorder="1">
      <alignment/>
      <protection/>
    </xf>
    <xf numFmtId="3" fontId="25" fillId="0" borderId="0" xfId="31" applyNumberFormat="1" applyFont="1">
      <alignment/>
      <protection/>
    </xf>
    <xf numFmtId="3" fontId="24" fillId="0" borderId="0" xfId="31" applyNumberFormat="1" applyFont="1" applyBorder="1">
      <alignment/>
      <protection/>
    </xf>
    <xf numFmtId="3" fontId="25" fillId="7" borderId="0" xfId="31" applyNumberFormat="1" applyFont="1" applyFill="1" applyBorder="1" applyAlignment="1">
      <alignment horizontal="right"/>
      <protection/>
    </xf>
    <xf numFmtId="3" fontId="10" fillId="0" borderId="0" xfId="17" applyNumberFormat="1" applyFont="1" applyFill="1" applyBorder="1" applyAlignment="1">
      <alignment horizontal="right"/>
    </xf>
    <xf numFmtId="3" fontId="25" fillId="7" borderId="0" xfId="31" applyNumberFormat="1" applyFont="1" applyFill="1" applyBorder="1">
      <alignment/>
      <protection/>
    </xf>
    <xf numFmtId="3" fontId="25" fillId="0" borderId="0" xfId="31" applyNumberFormat="1" applyFont="1" applyFill="1" applyBorder="1" applyAlignment="1">
      <alignment horizontal="right"/>
      <protection/>
    </xf>
    <xf numFmtId="3" fontId="25" fillId="0" borderId="0" xfId="17" applyNumberFormat="1" applyFont="1" applyBorder="1" applyAlignment="1">
      <alignment horizontal="center"/>
    </xf>
    <xf numFmtId="3" fontId="25" fillId="0" borderId="0" xfId="31" applyNumberFormat="1" applyFont="1" applyFill="1" applyBorder="1">
      <alignment/>
      <protection/>
    </xf>
    <xf numFmtId="3" fontId="8" fillId="0" borderId="5" xfId="31" applyNumberFormat="1" applyFont="1" applyBorder="1" applyAlignment="1">
      <alignment horizontal="left"/>
      <protection/>
    </xf>
    <xf numFmtId="3" fontId="8" fillId="0" borderId="25" xfId="31" applyNumberFormat="1" applyFont="1" applyBorder="1">
      <alignment/>
      <protection/>
    </xf>
    <xf numFmtId="3" fontId="8" fillId="6" borderId="25" xfId="31" applyNumberFormat="1" applyFont="1" applyFill="1" applyBorder="1" applyAlignment="1">
      <alignment horizontal="right"/>
      <protection/>
    </xf>
    <xf numFmtId="3" fontId="8" fillId="0" borderId="25" xfId="17" applyNumberFormat="1" applyFont="1" applyFill="1" applyBorder="1" applyAlignment="1">
      <alignment horizontal="right"/>
    </xf>
    <xf numFmtId="3" fontId="8" fillId="6" borderId="26" xfId="31" applyNumberFormat="1" applyFont="1" applyFill="1" applyBorder="1" applyAlignment="1">
      <alignment horizontal="right"/>
      <protection/>
    </xf>
    <xf numFmtId="3" fontId="8" fillId="0" borderId="3" xfId="31" applyNumberFormat="1" applyFont="1" applyBorder="1" applyAlignment="1">
      <alignment horizontal="center"/>
      <protection/>
    </xf>
    <xf numFmtId="3" fontId="10" fillId="0" borderId="0" xfId="31" applyNumberFormat="1" applyFont="1" applyBorder="1">
      <alignment/>
      <protection/>
    </xf>
    <xf numFmtId="3" fontId="10" fillId="6" borderId="0" xfId="31" applyNumberFormat="1" applyFont="1" applyFill="1" applyBorder="1">
      <alignment/>
      <protection/>
    </xf>
    <xf numFmtId="3" fontId="10" fillId="6" borderId="9" xfId="31" applyNumberFormat="1" applyFont="1" applyFill="1" applyBorder="1">
      <alignment/>
      <protection/>
    </xf>
    <xf numFmtId="1" fontId="8" fillId="0" borderId="2" xfId="31" applyNumberFormat="1" applyFont="1" applyBorder="1" applyAlignment="1">
      <alignment horizontal="center"/>
      <protection/>
    </xf>
    <xf numFmtId="3" fontId="10" fillId="6" borderId="9" xfId="31" applyNumberFormat="1" applyFont="1" applyFill="1" applyBorder="1" applyAlignment="1">
      <alignment horizontal="right"/>
      <protection/>
    </xf>
    <xf numFmtId="3" fontId="10" fillId="0" borderId="2" xfId="31" applyNumberFormat="1" applyFont="1" applyBorder="1" applyAlignment="1">
      <alignment horizontal="center"/>
      <protection/>
    </xf>
    <xf numFmtId="3" fontId="10" fillId="0" borderId="0" xfId="27" applyNumberFormat="1" applyFont="1" applyFill="1" applyBorder="1">
      <alignment/>
      <protection/>
    </xf>
    <xf numFmtId="3" fontId="10" fillId="6" borderId="0" xfId="31" applyNumberFormat="1" applyFont="1" applyFill="1" applyBorder="1" applyAlignment="1">
      <alignment horizontal="right"/>
      <protection/>
    </xf>
    <xf numFmtId="3" fontId="10" fillId="0" borderId="0" xfId="31" applyNumberFormat="1" applyFont="1" applyFill="1" applyBorder="1" applyAlignment="1">
      <alignment horizontal="right"/>
      <protection/>
    </xf>
    <xf numFmtId="3" fontId="8" fillId="0" borderId="8" xfId="31" applyNumberFormat="1" applyFont="1" applyBorder="1" applyAlignment="1">
      <alignment horizontal="left"/>
      <protection/>
    </xf>
    <xf numFmtId="3" fontId="8" fillId="0" borderId="7" xfId="31" applyNumberFormat="1" applyFont="1" applyBorder="1">
      <alignment/>
      <protection/>
    </xf>
    <xf numFmtId="3" fontId="8" fillId="0" borderId="23" xfId="31" applyNumberFormat="1" applyFont="1" applyBorder="1" applyAlignment="1">
      <alignment horizontal="left"/>
      <protection/>
    </xf>
    <xf numFmtId="3" fontId="8" fillId="0" borderId="0" xfId="31" applyNumberFormat="1" applyFont="1" applyBorder="1">
      <alignment/>
      <protection/>
    </xf>
    <xf numFmtId="3" fontId="10" fillId="0" borderId="0" xfId="31" applyNumberFormat="1" applyFont="1" applyBorder="1" applyAlignment="1">
      <alignment horizontal="right"/>
      <protection/>
    </xf>
    <xf numFmtId="3" fontId="8" fillId="0" borderId="0" xfId="31" applyNumberFormat="1" applyFont="1" applyAlignment="1">
      <alignment horizontal="center"/>
      <protection/>
    </xf>
    <xf numFmtId="3" fontId="1" fillId="0" borderId="0" xfId="27" applyNumberFormat="1" applyFont="1" applyFill="1" applyBorder="1">
      <alignment/>
      <protection/>
    </xf>
    <xf numFmtId="3" fontId="8" fillId="0" borderId="0" xfId="31" applyNumberFormat="1" applyFont="1" applyBorder="1" applyAlignment="1">
      <alignment horizontal="left"/>
      <protection/>
    </xf>
    <xf numFmtId="3" fontId="8" fillId="7" borderId="0" xfId="31" applyNumberFormat="1" applyFont="1" applyFill="1" applyBorder="1" applyAlignment="1">
      <alignment horizontal="right"/>
      <protection/>
    </xf>
    <xf numFmtId="3" fontId="8" fillId="0" borderId="0" xfId="31" applyNumberFormat="1" applyFont="1" applyBorder="1" applyAlignment="1">
      <alignment horizontal="center"/>
      <protection/>
    </xf>
    <xf numFmtId="3" fontId="1" fillId="0" borderId="0" xfId="31" applyNumberFormat="1" applyFont="1" applyFill="1" applyBorder="1">
      <alignment/>
      <protection/>
    </xf>
    <xf numFmtId="3" fontId="1" fillId="0" borderId="0" xfId="31" applyNumberFormat="1" applyFont="1" applyBorder="1">
      <alignment/>
      <protection/>
    </xf>
    <xf numFmtId="0" fontId="14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8" fillId="0" borderId="0" xfId="31" applyNumberFormat="1" applyFont="1" applyFill="1" applyBorder="1" applyAlignment="1">
      <alignment horizontal="right"/>
      <protection/>
    </xf>
    <xf numFmtId="3" fontId="8" fillId="0" borderId="24" xfId="31" applyNumberFormat="1" applyFont="1" applyBorder="1" applyAlignment="1">
      <alignment horizontal="left"/>
      <protection/>
    </xf>
    <xf numFmtId="3" fontId="8" fillId="0" borderId="25" xfId="31" applyNumberFormat="1" applyFont="1" applyFill="1" applyBorder="1" applyAlignment="1">
      <alignment horizontal="right"/>
      <protection/>
    </xf>
    <xf numFmtId="3" fontId="8" fillId="0" borderId="26" xfId="31" applyNumberFormat="1" applyFont="1" applyBorder="1" applyAlignment="1">
      <alignment horizontal="center"/>
      <protection/>
    </xf>
    <xf numFmtId="3" fontId="8" fillId="0" borderId="9" xfId="31" applyNumberFormat="1" applyFont="1" applyBorder="1" applyAlignment="1">
      <alignment horizontal="center"/>
      <protection/>
    </xf>
    <xf numFmtId="3" fontId="10" fillId="0" borderId="0" xfId="27" applyNumberFormat="1" applyFont="1" applyBorder="1">
      <alignment/>
      <protection/>
    </xf>
    <xf numFmtId="3" fontId="8" fillId="7" borderId="23" xfId="31" applyNumberFormat="1" applyFont="1" applyFill="1" applyBorder="1" applyAlignment="1">
      <alignment horizontal="left"/>
      <protection/>
    </xf>
    <xf numFmtId="3" fontId="8" fillId="7" borderId="0" xfId="31" applyNumberFormat="1" applyFont="1" applyFill="1" applyBorder="1">
      <alignment/>
      <protection/>
    </xf>
    <xf numFmtId="3" fontId="8" fillId="0" borderId="7" xfId="31" applyNumberFormat="1" applyFont="1" applyBorder="1" applyAlignment="1">
      <alignment horizontal="left"/>
      <protection/>
    </xf>
    <xf numFmtId="0" fontId="15" fillId="0" borderId="0" xfId="31" applyFont="1" applyFill="1" applyBorder="1" applyAlignment="1">
      <alignment horizontal="left"/>
      <protection/>
    </xf>
    <xf numFmtId="0" fontId="1" fillId="0" borderId="0" xfId="31" applyFont="1" applyFill="1" applyBorder="1">
      <alignment/>
      <protection/>
    </xf>
    <xf numFmtId="3" fontId="1" fillId="0" borderId="0" xfId="17" applyNumberFormat="1" applyFont="1" applyFill="1" applyBorder="1" applyAlignment="1">
      <alignment/>
    </xf>
    <xf numFmtId="3" fontId="1" fillId="0" borderId="0" xfId="31" applyNumberFormat="1" applyFont="1" applyFill="1" applyBorder="1" applyAlignment="1">
      <alignment horizontal="center"/>
      <protection/>
    </xf>
    <xf numFmtId="0" fontId="1" fillId="0" borderId="0" xfId="31" applyFont="1">
      <alignment/>
      <protection/>
    </xf>
    <xf numFmtId="166" fontId="26" fillId="0" borderId="0" xfId="27" applyNumberFormat="1" applyFont="1" applyBorder="1" applyAlignment="1">
      <alignment horizontal="right"/>
      <protection/>
    </xf>
    <xf numFmtId="0" fontId="26" fillId="0" borderId="0" xfId="27" applyFont="1" applyBorder="1">
      <alignment/>
      <protection/>
    </xf>
    <xf numFmtId="3" fontId="26" fillId="0" borderId="0" xfId="27" applyNumberFormat="1" applyFont="1" applyFill="1" applyBorder="1" applyAlignment="1">
      <alignment horizontal="center"/>
      <protection/>
    </xf>
    <xf numFmtId="164" fontId="26" fillId="0" borderId="0" xfId="27" applyNumberFormat="1" applyFont="1" applyBorder="1" applyAlignment="1">
      <alignment horizontal="centerContinuous"/>
      <protection/>
    </xf>
    <xf numFmtId="0" fontId="26" fillId="0" borderId="0" xfId="27" applyFont="1" applyBorder="1" applyAlignment="1">
      <alignment horizontal="centerContinuous"/>
      <protection/>
    </xf>
    <xf numFmtId="0" fontId="26" fillId="0" borderId="0" xfId="27" applyFont="1" applyFill="1" applyBorder="1" applyAlignment="1">
      <alignment horizontal="left"/>
      <protection/>
    </xf>
    <xf numFmtId="0" fontId="26" fillId="7" borderId="0" xfId="27" applyFont="1" applyFill="1" applyBorder="1" applyAlignment="1">
      <alignment horizontal="left"/>
      <protection/>
    </xf>
    <xf numFmtId="0" fontId="17" fillId="0" borderId="0" xfId="27" applyFont="1" applyBorder="1">
      <alignment/>
      <protection/>
    </xf>
    <xf numFmtId="3" fontId="17" fillId="0" borderId="7" xfId="27" applyNumberFormat="1" applyFont="1" applyFill="1" applyBorder="1" applyAlignment="1">
      <alignment/>
      <protection/>
    </xf>
    <xf numFmtId="3" fontId="26" fillId="0" borderId="7" xfId="27" applyNumberFormat="1" applyFont="1" applyBorder="1" applyAlignment="1">
      <alignment horizontal="right"/>
      <protection/>
    </xf>
    <xf numFmtId="0" fontId="26" fillId="0" borderId="7" xfId="27" applyFont="1" applyBorder="1" applyAlignment="1">
      <alignment horizontal="right"/>
      <protection/>
    </xf>
    <xf numFmtId="0" fontId="17" fillId="0" borderId="7" xfId="0" applyFont="1" applyBorder="1" applyAlignment="1">
      <alignment/>
    </xf>
    <xf numFmtId="0" fontId="17" fillId="7" borderId="7" xfId="0" applyFont="1" applyFill="1" applyBorder="1" applyAlignment="1">
      <alignment/>
    </xf>
    <xf numFmtId="3" fontId="5" fillId="0" borderId="0" xfId="31" applyNumberFormat="1" applyFont="1">
      <alignment/>
      <protection/>
    </xf>
    <xf numFmtId="0" fontId="17" fillId="0" borderId="24" xfId="27" applyFont="1" applyBorder="1">
      <alignment/>
      <protection/>
    </xf>
    <xf numFmtId="0" fontId="17" fillId="0" borderId="5" xfId="27" applyFont="1" applyBorder="1">
      <alignment/>
      <protection/>
    </xf>
    <xf numFmtId="0" fontId="26" fillId="0" borderId="5" xfId="27" applyFont="1" applyBorder="1">
      <alignment/>
      <protection/>
    </xf>
    <xf numFmtId="0" fontId="17" fillId="0" borderId="0" xfId="27" applyFont="1" applyAlignment="1">
      <alignment horizontal="left"/>
      <protection/>
    </xf>
    <xf numFmtId="0" fontId="26" fillId="0" borderId="6" xfId="27" applyFont="1" applyBorder="1">
      <alignment/>
      <protection/>
    </xf>
    <xf numFmtId="164" fontId="26" fillId="0" borderId="0" xfId="27" applyNumberFormat="1" applyFont="1" applyFill="1" applyBorder="1" applyAlignment="1">
      <alignment/>
      <protection/>
    </xf>
    <xf numFmtId="164" fontId="26" fillId="0" borderId="0" xfId="27" applyNumberFormat="1" applyFont="1" applyBorder="1">
      <alignment/>
      <protection/>
    </xf>
    <xf numFmtId="164" fontId="26" fillId="0" borderId="0" xfId="27" applyNumberFormat="1" applyFont="1" applyFill="1" applyBorder="1">
      <alignment/>
      <protection/>
    </xf>
    <xf numFmtId="164" fontId="26" fillId="7" borderId="0" xfId="27" applyNumberFormat="1" applyFont="1" applyFill="1" applyBorder="1">
      <alignment/>
      <protection/>
    </xf>
    <xf numFmtId="0" fontId="17" fillId="0" borderId="0" xfId="0" applyFont="1" applyAlignment="1">
      <alignment/>
    </xf>
    <xf numFmtId="0" fontId="17" fillId="7" borderId="0" xfId="0" applyFont="1" applyFill="1" applyAlignment="1">
      <alignment/>
    </xf>
    <xf numFmtId="1" fontId="26" fillId="0" borderId="25" xfId="27" applyNumberFormat="1" applyFont="1" applyBorder="1" applyAlignment="1">
      <alignment/>
      <protection/>
    </xf>
    <xf numFmtId="0" fontId="17" fillId="7" borderId="0" xfId="27" applyFont="1" applyFill="1" applyBorder="1">
      <alignment/>
      <protection/>
    </xf>
    <xf numFmtId="3" fontId="17" fillId="0" borderId="0" xfId="27" applyNumberFormat="1" applyFont="1" applyBorder="1" applyAlignment="1">
      <alignment/>
      <protection/>
    </xf>
    <xf numFmtId="0" fontId="17" fillId="0" borderId="8" xfId="27" applyFont="1" applyBorder="1">
      <alignment/>
      <protection/>
    </xf>
    <xf numFmtId="3" fontId="17" fillId="0" borderId="7" xfId="27" applyNumberFormat="1" applyFont="1" applyBorder="1" applyAlignment="1">
      <alignment/>
      <protection/>
    </xf>
    <xf numFmtId="3" fontId="17" fillId="0" borderId="0" xfId="27" applyNumberFormat="1" applyFont="1" applyBorder="1">
      <alignment/>
      <protection/>
    </xf>
    <xf numFmtId="3" fontId="8" fillId="0" borderId="0" xfId="31" applyNumberFormat="1" applyFont="1" applyFill="1" applyBorder="1">
      <alignment/>
      <protection/>
    </xf>
    <xf numFmtId="3" fontId="8" fillId="0" borderId="0" xfId="31" applyNumberFormat="1" applyFont="1" applyFill="1" applyBorder="1" applyAlignment="1">
      <alignment horizontal="left"/>
      <protection/>
    </xf>
    <xf numFmtId="3" fontId="10" fillId="0" borderId="0" xfId="31" applyNumberFormat="1" applyFont="1" applyBorder="1" applyAlignment="1">
      <alignment horizontal="left"/>
      <protection/>
    </xf>
    <xf numFmtId="3" fontId="10" fillId="0" borderId="8" xfId="31" applyNumberFormat="1" applyFont="1" applyBorder="1">
      <alignment/>
      <protection/>
    </xf>
    <xf numFmtId="3" fontId="10" fillId="0" borderId="7" xfId="27" applyNumberFormat="1" applyFont="1" applyFill="1" applyBorder="1">
      <alignment/>
      <protection/>
    </xf>
    <xf numFmtId="3" fontId="24" fillId="0" borderId="23" xfId="31" applyNumberFormat="1" applyFont="1" applyBorder="1">
      <alignment/>
      <protection/>
    </xf>
    <xf numFmtId="3" fontId="8" fillId="0" borderId="25" xfId="31" applyNumberFormat="1" applyFont="1" applyBorder="1" applyAlignment="1">
      <alignment horizontal="left"/>
      <protection/>
    </xf>
    <xf numFmtId="3" fontId="8" fillId="0" borderId="0" xfId="31" applyNumberFormat="1" applyFont="1" applyBorder="1" applyAlignment="1">
      <alignment horizontal="right"/>
      <protection/>
    </xf>
    <xf numFmtId="3" fontId="10" fillId="0" borderId="2" xfId="36" applyNumberFormat="1" applyFont="1" applyFill="1" applyBorder="1" applyAlignment="1">
      <alignment horizontal="right"/>
    </xf>
    <xf numFmtId="3" fontId="10" fillId="4" borderId="3" xfId="32" applyNumberFormat="1" applyFont="1" applyFill="1" applyBorder="1">
      <alignment/>
      <protection/>
    </xf>
    <xf numFmtId="3" fontId="10" fillId="0" borderId="0" xfId="32" applyNumberFormat="1" applyFont="1" applyFill="1" applyBorder="1" applyAlignment="1">
      <alignment/>
      <protection/>
    </xf>
    <xf numFmtId="3" fontId="12" fillId="0" borderId="0" xfId="32" applyNumberFormat="1" applyFont="1" applyFill="1" applyBorder="1" applyAlignment="1">
      <alignment/>
      <protection/>
    </xf>
    <xf numFmtId="3" fontId="8" fillId="0" borderId="0" xfId="32" applyNumberFormat="1" applyFont="1" applyFill="1" applyBorder="1">
      <alignment/>
      <protection/>
    </xf>
    <xf numFmtId="0" fontId="26" fillId="0" borderId="26" xfId="27" applyFont="1" applyBorder="1" applyAlignment="1" quotePrefix="1">
      <alignment horizontal="right"/>
      <protection/>
    </xf>
    <xf numFmtId="3" fontId="17" fillId="0" borderId="9" xfId="27" applyNumberFormat="1" applyFont="1" applyBorder="1" applyAlignment="1">
      <alignment horizontal="right"/>
      <protection/>
    </xf>
    <xf numFmtId="3" fontId="17" fillId="0" borderId="10" xfId="27" applyNumberFormat="1" applyFont="1" applyBorder="1" applyAlignment="1">
      <alignment horizontal="right"/>
      <protection/>
    </xf>
    <xf numFmtId="3" fontId="8" fillId="0" borderId="5" xfId="31" applyNumberFormat="1" applyFont="1" applyBorder="1">
      <alignment/>
      <protection/>
    </xf>
    <xf numFmtId="9" fontId="1" fillId="0" borderId="0" xfId="34" applyFont="1" applyFill="1" applyAlignment="1">
      <alignment/>
    </xf>
    <xf numFmtId="0" fontId="9" fillId="0" borderId="0" xfId="32" applyFont="1" applyFill="1" applyBorder="1">
      <alignment/>
      <protection/>
    </xf>
    <xf numFmtId="9" fontId="1" fillId="0" borderId="0" xfId="34" applyFont="1" applyFill="1" applyBorder="1" applyAlignment="1">
      <alignment/>
    </xf>
    <xf numFmtId="9" fontId="7" fillId="0" borderId="0" xfId="34" applyFont="1" applyFill="1" applyAlignment="1">
      <alignment/>
    </xf>
    <xf numFmtId="9" fontId="5" fillId="0" borderId="0" xfId="34" applyFont="1" applyFill="1" applyBorder="1" applyAlignment="1">
      <alignment/>
    </xf>
    <xf numFmtId="9" fontId="5" fillId="0" borderId="0" xfId="34" applyFont="1" applyFill="1" applyBorder="1" applyAlignment="1">
      <alignment horizontal="right"/>
    </xf>
    <xf numFmtId="1" fontId="8" fillId="0" borderId="0" xfId="31" applyNumberFormat="1" applyFont="1" applyBorder="1" applyAlignment="1">
      <alignment horizontal="center"/>
      <protection/>
    </xf>
    <xf numFmtId="3" fontId="10" fillId="0" borderId="0" xfId="31" applyNumberFormat="1" applyFont="1" applyBorder="1" applyAlignment="1">
      <alignment horizontal="center"/>
      <protection/>
    </xf>
    <xf numFmtId="0" fontId="17" fillId="7" borderId="0" xfId="0" applyFont="1" applyFill="1" applyBorder="1" applyAlignment="1">
      <alignment/>
    </xf>
    <xf numFmtId="3" fontId="17" fillId="7" borderId="0" xfId="27" applyNumberFormat="1" applyFont="1" applyFill="1" applyBorder="1">
      <alignment/>
      <protection/>
    </xf>
    <xf numFmtId="3" fontId="12" fillId="2" borderId="27" xfId="36" applyNumberFormat="1" applyFont="1" applyFill="1" applyBorder="1" applyAlignment="1">
      <alignment horizontal="right"/>
    </xf>
    <xf numFmtId="3" fontId="12" fillId="2" borderId="13" xfId="36" applyNumberFormat="1" applyFont="1" applyFill="1" applyBorder="1" applyAlignment="1">
      <alignment horizontal="right"/>
    </xf>
    <xf numFmtId="3" fontId="10" fillId="0" borderId="5" xfId="31" applyNumberFormat="1" applyFont="1" applyBorder="1" applyAlignment="1">
      <alignment horizontal="center"/>
      <protection/>
    </xf>
    <xf numFmtId="3" fontId="1" fillId="0" borderId="5" xfId="31" applyNumberFormat="1" applyFont="1" applyBorder="1" applyAlignment="1">
      <alignment horizontal="center"/>
      <protection/>
    </xf>
    <xf numFmtId="3" fontId="8" fillId="0" borderId="7" xfId="27" applyNumberFormat="1" applyFont="1" applyFill="1" applyBorder="1">
      <alignment/>
      <protection/>
    </xf>
    <xf numFmtId="3" fontId="8" fillId="6" borderId="0" xfId="31" applyNumberFormat="1" applyFont="1" applyFill="1" applyBorder="1" applyAlignment="1">
      <alignment horizontal="right"/>
      <protection/>
    </xf>
    <xf numFmtId="3" fontId="10" fillId="0" borderId="5" xfId="0" applyNumberFormat="1" applyFont="1" applyBorder="1" applyAlignment="1">
      <alignment horizontal="center"/>
    </xf>
    <xf numFmtId="1" fontId="8" fillId="0" borderId="9" xfId="31" applyNumberFormat="1" applyFont="1" applyBorder="1" applyAlignment="1">
      <alignment horizontal="center"/>
      <protection/>
    </xf>
    <xf numFmtId="3" fontId="14" fillId="0" borderId="5" xfId="0" applyNumberFormat="1" applyFont="1" applyBorder="1" applyAlignment="1">
      <alignment horizontal="center"/>
    </xf>
    <xf numFmtId="3" fontId="9" fillId="0" borderId="7" xfId="32" applyNumberFormat="1" applyFont="1" applyFill="1" applyBorder="1" applyAlignment="1">
      <alignment horizontal="center"/>
      <protection/>
    </xf>
    <xf numFmtId="0" fontId="24" fillId="0" borderId="0" xfId="32" applyFont="1" applyFill="1">
      <alignment/>
      <protection/>
    </xf>
    <xf numFmtId="3" fontId="24" fillId="6" borderId="25" xfId="31" applyNumberFormat="1" applyFont="1" applyFill="1" applyBorder="1" applyAlignment="1">
      <alignment horizontal="right"/>
      <protection/>
    </xf>
    <xf numFmtId="3" fontId="24" fillId="6" borderId="26" xfId="31" applyNumberFormat="1" applyFont="1" applyFill="1" applyBorder="1">
      <alignment/>
      <protection/>
    </xf>
    <xf numFmtId="3" fontId="8" fillId="0" borderId="7" xfId="17" applyNumberFormat="1" applyFont="1" applyFill="1" applyBorder="1" applyAlignment="1">
      <alignment horizontal="right"/>
    </xf>
    <xf numFmtId="164" fontId="8" fillId="4" borderId="1" xfId="32" applyNumberFormat="1" applyFont="1" applyFill="1" applyBorder="1" applyAlignment="1">
      <alignment horizontal="center" vertical="center" wrapText="1"/>
      <protection/>
    </xf>
    <xf numFmtId="9" fontId="8" fillId="4" borderId="1" xfId="34" applyFont="1" applyFill="1" applyBorder="1" applyAlignment="1">
      <alignment horizontal="center"/>
    </xf>
    <xf numFmtId="9" fontId="8" fillId="4" borderId="2" xfId="34" applyFont="1" applyFill="1" applyBorder="1" applyAlignment="1">
      <alignment horizontal="center"/>
    </xf>
    <xf numFmtId="3" fontId="10" fillId="8" borderId="0" xfId="31" applyNumberFormat="1" applyFont="1" applyFill="1" applyBorder="1">
      <alignment/>
      <protection/>
    </xf>
    <xf numFmtId="3" fontId="10" fillId="0" borderId="5" xfId="31" applyNumberFormat="1" applyFont="1" applyFill="1" applyBorder="1" applyAlignment="1">
      <alignment horizontal="center"/>
      <protection/>
    </xf>
    <xf numFmtId="3" fontId="1" fillId="0" borderId="7" xfId="31" applyNumberFormat="1" applyFont="1" applyBorder="1">
      <alignment/>
      <protection/>
    </xf>
    <xf numFmtId="9" fontId="8" fillId="0" borderId="0" xfId="34" applyFont="1" applyFill="1" applyBorder="1" applyAlignment="1">
      <alignment horizontal="right"/>
    </xf>
    <xf numFmtId="3" fontId="10" fillId="0" borderId="0" xfId="25" applyNumberFormat="1" applyFont="1" applyFill="1" applyBorder="1">
      <alignment/>
      <protection/>
    </xf>
    <xf numFmtId="3" fontId="5" fillId="6" borderId="7" xfId="31" applyNumberFormat="1" applyFont="1" applyFill="1" applyBorder="1" applyAlignment="1">
      <alignment horizontal="right"/>
      <protection/>
    </xf>
    <xf numFmtId="3" fontId="5" fillId="0" borderId="7" xfId="31" applyNumberFormat="1" applyFont="1" applyFill="1" applyBorder="1" applyAlignment="1">
      <alignment horizontal="right"/>
      <protection/>
    </xf>
    <xf numFmtId="3" fontId="5" fillId="0" borderId="4" xfId="31" applyNumberFormat="1" applyFont="1" applyBorder="1" applyAlignment="1">
      <alignment horizontal="center"/>
      <protection/>
    </xf>
    <xf numFmtId="3" fontId="5" fillId="0" borderId="23" xfId="31" applyNumberFormat="1" applyFont="1" applyFill="1" applyBorder="1" applyAlignment="1">
      <alignment horizontal="right"/>
      <protection/>
    </xf>
    <xf numFmtId="3" fontId="5" fillId="0" borderId="28" xfId="31" applyNumberFormat="1" applyFont="1" applyFill="1" applyBorder="1" applyAlignment="1">
      <alignment horizontal="right"/>
      <protection/>
    </xf>
    <xf numFmtId="3" fontId="10" fillId="0" borderId="0" xfId="31" applyNumberFormat="1" applyFont="1">
      <alignment/>
      <protection/>
    </xf>
    <xf numFmtId="3" fontId="10" fillId="9" borderId="0" xfId="31" applyNumberFormat="1" applyFont="1" applyFill="1" applyBorder="1">
      <alignment/>
      <protection/>
    </xf>
    <xf numFmtId="3" fontId="5" fillId="0" borderId="6" xfId="31" applyNumberFormat="1" applyFont="1" applyBorder="1" applyAlignment="1">
      <alignment horizontal="right"/>
      <protection/>
    </xf>
    <xf numFmtId="3" fontId="10" fillId="0" borderId="0" xfId="31" applyNumberFormat="1" applyFont="1" quotePrefix="1">
      <alignment/>
      <protection/>
    </xf>
    <xf numFmtId="3" fontId="17" fillId="0" borderId="25" xfId="27" applyNumberFormat="1" applyFont="1" applyFill="1" applyBorder="1" applyAlignment="1" quotePrefix="1">
      <alignment/>
      <protection/>
    </xf>
    <xf numFmtId="3" fontId="17" fillId="0" borderId="3" xfId="27" applyNumberFormat="1" applyFont="1" applyFill="1" applyBorder="1" applyAlignment="1" quotePrefix="1">
      <alignment/>
      <protection/>
    </xf>
    <xf numFmtId="3" fontId="17" fillId="0" borderId="0" xfId="27" applyNumberFormat="1" applyFont="1" applyFill="1" applyBorder="1" applyAlignment="1" quotePrefix="1">
      <alignment/>
      <protection/>
    </xf>
    <xf numFmtId="3" fontId="17" fillId="0" borderId="0" xfId="27" applyNumberFormat="1" applyFont="1" applyFill="1" applyBorder="1" applyAlignment="1">
      <alignment/>
      <protection/>
    </xf>
    <xf numFmtId="3" fontId="17" fillId="0" borderId="9" xfId="27" applyNumberFormat="1" applyFont="1" applyFill="1" applyBorder="1" applyAlignment="1" quotePrefix="1">
      <alignment/>
      <protection/>
    </xf>
    <xf numFmtId="3" fontId="17" fillId="0" borderId="2" xfId="27" applyNumberFormat="1" applyFont="1" applyFill="1" applyBorder="1" applyAlignment="1" quotePrefix="1">
      <alignment/>
      <protection/>
    </xf>
    <xf numFmtId="3" fontId="26" fillId="0" borderId="0" xfId="27" applyNumberFormat="1" applyFont="1" applyFill="1" applyBorder="1" applyAlignment="1">
      <alignment/>
      <protection/>
    </xf>
    <xf numFmtId="3" fontId="26" fillId="0" borderId="2" xfId="27" applyNumberFormat="1" applyFont="1" applyFill="1" applyBorder="1" applyAlignment="1">
      <alignment/>
      <protection/>
    </xf>
    <xf numFmtId="3" fontId="26" fillId="0" borderId="4" xfId="27" applyNumberFormat="1" applyFont="1" applyFill="1" applyBorder="1" applyAlignment="1">
      <alignment/>
      <protection/>
    </xf>
    <xf numFmtId="9" fontId="26" fillId="0" borderId="23" xfId="34" applyFont="1" applyFill="1" applyBorder="1" applyAlignment="1">
      <alignment/>
    </xf>
    <xf numFmtId="164" fontId="26" fillId="0" borderId="1" xfId="27" applyNumberFormat="1" applyFont="1" applyFill="1" applyBorder="1">
      <alignment/>
      <protection/>
    </xf>
    <xf numFmtId="3" fontId="15" fillId="0" borderId="0" xfId="31" applyNumberFormat="1" applyFont="1">
      <alignment/>
      <protection/>
    </xf>
    <xf numFmtId="3" fontId="28" fillId="0" borderId="0" xfId="31" applyNumberFormat="1" applyFont="1">
      <alignment/>
      <protection/>
    </xf>
    <xf numFmtId="3" fontId="10" fillId="0" borderId="0" xfId="31" applyNumberFormat="1" applyFont="1" applyFill="1" applyBorder="1">
      <alignment/>
      <protection/>
    </xf>
    <xf numFmtId="0" fontId="9" fillId="0" borderId="7" xfId="32" applyFont="1" applyFill="1" applyBorder="1" applyAlignment="1">
      <alignment horizontal="center"/>
      <protection/>
    </xf>
    <xf numFmtId="3" fontId="24" fillId="0" borderId="25" xfId="17" applyNumberFormat="1" applyFont="1" applyBorder="1" applyAlignment="1">
      <alignment horizontal="center"/>
    </xf>
    <xf numFmtId="3" fontId="10" fillId="0" borderId="0" xfId="31" applyNumberFormat="1" applyFont="1" applyFill="1">
      <alignment/>
      <protection/>
    </xf>
    <xf numFmtId="3" fontId="29" fillId="0" borderId="4" xfId="32" applyNumberFormat="1" applyFont="1" applyFill="1" applyBorder="1">
      <alignment/>
      <protection/>
    </xf>
    <xf numFmtId="167" fontId="8" fillId="4" borderId="29" xfId="24" applyNumberFormat="1" applyFont="1" applyFill="1" applyBorder="1" applyAlignment="1">
      <alignment horizontal="center" vertical="center" wrapText="1"/>
      <protection/>
    </xf>
    <xf numFmtId="167" fontId="8" fillId="4" borderId="30" xfId="24" applyNumberFormat="1" applyFont="1" applyFill="1" applyBorder="1" applyAlignment="1">
      <alignment horizontal="center" vertical="center" wrapText="1"/>
      <protection/>
    </xf>
    <xf numFmtId="167" fontId="8" fillId="4" borderId="1" xfId="24" applyNumberFormat="1" applyFont="1" applyFill="1" applyBorder="1" applyAlignment="1">
      <alignment horizontal="center" vertical="center" wrapText="1"/>
      <protection/>
    </xf>
    <xf numFmtId="0" fontId="8" fillId="5" borderId="8" xfId="32" applyFont="1" applyFill="1" applyBorder="1" applyAlignment="1">
      <alignment horizontal="center" vertical="center" wrapText="1"/>
      <protection/>
    </xf>
    <xf numFmtId="0" fontId="10" fillId="0" borderId="1" xfId="33" applyFont="1" applyFill="1" applyBorder="1">
      <alignment/>
      <protection/>
    </xf>
    <xf numFmtId="0" fontId="8" fillId="5" borderId="28" xfId="33" applyFont="1" applyFill="1" applyBorder="1" applyAlignment="1">
      <alignment horizontal="center" vertical="center" wrapText="1"/>
      <protection/>
    </xf>
    <xf numFmtId="0" fontId="8" fillId="4" borderId="28" xfId="33" applyFont="1" applyFill="1" applyBorder="1" applyAlignment="1">
      <alignment horizontal="center" vertical="center" wrapText="1"/>
      <protection/>
    </xf>
    <xf numFmtId="0" fontId="8" fillId="4" borderId="28" xfId="33" applyFont="1" applyFill="1" applyBorder="1" applyAlignment="1">
      <alignment horizontal="centerContinuous" vertical="center" wrapText="1"/>
      <protection/>
    </xf>
    <xf numFmtId="0" fontId="10" fillId="0" borderId="2" xfId="33" applyFont="1" applyFill="1" applyBorder="1">
      <alignment/>
      <protection/>
    </xf>
    <xf numFmtId="0" fontId="10" fillId="0" borderId="9" xfId="33" applyFont="1" applyFill="1" applyBorder="1">
      <alignment/>
      <protection/>
    </xf>
    <xf numFmtId="0" fontId="10" fillId="4" borderId="9" xfId="33" applyFont="1" applyFill="1" applyBorder="1">
      <alignment/>
      <protection/>
    </xf>
    <xf numFmtId="0" fontId="8" fillId="4" borderId="9" xfId="33" applyFont="1" applyFill="1" applyBorder="1" applyAlignment="1">
      <alignment horizontal="right" wrapText="1"/>
      <protection/>
    </xf>
    <xf numFmtId="0" fontId="8" fillId="0" borderId="2" xfId="33" applyFont="1" applyFill="1" applyBorder="1">
      <alignment/>
      <protection/>
    </xf>
    <xf numFmtId="0" fontId="8" fillId="0" borderId="9" xfId="33" applyFont="1" applyFill="1" applyBorder="1">
      <alignment/>
      <protection/>
    </xf>
    <xf numFmtId="0" fontId="8" fillId="4" borderId="9" xfId="33" applyFont="1" applyFill="1" applyBorder="1">
      <alignment/>
      <protection/>
    </xf>
    <xf numFmtId="3" fontId="10" fillId="0" borderId="9" xfId="33" applyNumberFormat="1" applyFont="1" applyFill="1" applyBorder="1">
      <alignment/>
      <protection/>
    </xf>
    <xf numFmtId="3" fontId="10" fillId="4" borderId="9" xfId="33" applyNumberFormat="1" applyFont="1" applyFill="1" applyBorder="1">
      <alignment/>
      <protection/>
    </xf>
    <xf numFmtId="0" fontId="8" fillId="0" borderId="1" xfId="33" applyFont="1" applyFill="1" applyBorder="1">
      <alignment/>
      <protection/>
    </xf>
    <xf numFmtId="3" fontId="8" fillId="0" borderId="28" xfId="33" applyNumberFormat="1" applyFont="1" applyFill="1" applyBorder="1">
      <alignment/>
      <protection/>
    </xf>
    <xf numFmtId="3" fontId="8" fillId="4" borderId="28" xfId="33" applyNumberFormat="1" applyFont="1" applyFill="1" applyBorder="1">
      <alignment/>
      <protection/>
    </xf>
    <xf numFmtId="3" fontId="8" fillId="4" borderId="28" xfId="33" applyNumberFormat="1" applyFont="1" applyFill="1" applyBorder="1" applyAlignment="1">
      <alignment horizontal="right"/>
      <protection/>
    </xf>
    <xf numFmtId="3" fontId="8" fillId="4" borderId="9" xfId="33" applyNumberFormat="1" applyFont="1" applyFill="1" applyBorder="1">
      <alignment/>
      <protection/>
    </xf>
    <xf numFmtId="3" fontId="8" fillId="4" borderId="9" xfId="33" applyNumberFormat="1" applyFont="1" applyFill="1" applyBorder="1" applyAlignment="1">
      <alignment horizontal="right"/>
      <protection/>
    </xf>
    <xf numFmtId="3" fontId="8" fillId="0" borderId="9" xfId="33" applyNumberFormat="1" applyFont="1" applyFill="1" applyBorder="1">
      <alignment/>
      <protection/>
    </xf>
    <xf numFmtId="3" fontId="10" fillId="4" borderId="9" xfId="33" applyNumberFormat="1" applyFont="1" applyFill="1" applyBorder="1" applyAlignment="1">
      <alignment horizontal="right"/>
      <protection/>
    </xf>
    <xf numFmtId="0" fontId="10" fillId="0" borderId="0" xfId="33" applyFont="1" applyFill="1" applyBorder="1">
      <alignment/>
      <protection/>
    </xf>
    <xf numFmtId="3" fontId="10" fillId="4" borderId="0" xfId="33" applyNumberFormat="1" applyFont="1" applyFill="1" applyBorder="1">
      <alignment/>
      <protection/>
    </xf>
    <xf numFmtId="0" fontId="10" fillId="4" borderId="0" xfId="33" applyFont="1" applyFill="1" applyBorder="1">
      <alignment/>
      <protection/>
    </xf>
    <xf numFmtId="3" fontId="8" fillId="4" borderId="0" xfId="33" applyNumberFormat="1" applyFont="1" applyFill="1" applyBorder="1">
      <alignment/>
      <protection/>
    </xf>
    <xf numFmtId="0" fontId="10" fillId="0" borderId="1" xfId="25" applyFont="1" applyFill="1" applyBorder="1">
      <alignment/>
      <protection/>
    </xf>
    <xf numFmtId="3" fontId="10" fillId="0" borderId="1" xfId="25" applyNumberFormat="1" applyFont="1" applyFill="1" applyBorder="1">
      <alignment/>
      <protection/>
    </xf>
    <xf numFmtId="3" fontId="10" fillId="4" borderId="1" xfId="25" applyNumberFormat="1" applyFont="1" applyFill="1" applyBorder="1">
      <alignment/>
      <protection/>
    </xf>
    <xf numFmtId="3" fontId="10" fillId="4" borderId="1" xfId="33" applyNumberFormat="1" applyFont="1" applyFill="1" applyBorder="1">
      <alignment/>
      <protection/>
    </xf>
    <xf numFmtId="3" fontId="8" fillId="0" borderId="4" xfId="33" applyNumberFormat="1" applyFont="1" applyFill="1" applyBorder="1">
      <alignment/>
      <protection/>
    </xf>
    <xf numFmtId="3" fontId="8" fillId="4" borderId="4" xfId="33" applyNumberFormat="1" applyFont="1" applyFill="1" applyBorder="1">
      <alignment/>
      <protection/>
    </xf>
    <xf numFmtId="0" fontId="10" fillId="0" borderId="0" xfId="32" applyFont="1">
      <alignment/>
      <protection/>
    </xf>
    <xf numFmtId="0" fontId="10" fillId="0" borderId="0" xfId="32" applyFont="1" applyFill="1">
      <alignment/>
      <protection/>
    </xf>
    <xf numFmtId="164" fontId="10" fillId="0" borderId="0" xfId="32" applyNumberFormat="1" applyFont="1" applyFill="1" applyAlignment="1">
      <alignment horizontal="center"/>
      <protection/>
    </xf>
    <xf numFmtId="167" fontId="10" fillId="0" borderId="0" xfId="24" applyNumberFormat="1" applyFont="1" applyFill="1" applyBorder="1" applyAlignment="1">
      <alignment horizontal="left"/>
      <protection/>
    </xf>
    <xf numFmtId="3" fontId="5" fillId="0" borderId="23" xfId="31" applyNumberFormat="1" applyFont="1" applyBorder="1" applyAlignment="1">
      <alignment horizontal="right"/>
      <protection/>
    </xf>
    <xf numFmtId="3" fontId="5" fillId="0" borderId="6" xfId="31" applyNumberFormat="1" applyFont="1" applyBorder="1" applyAlignment="1">
      <alignment horizontal="left"/>
      <protection/>
    </xf>
    <xf numFmtId="3" fontId="5" fillId="0" borderId="6" xfId="31" applyNumberFormat="1" applyFont="1" applyBorder="1">
      <alignment/>
      <protection/>
    </xf>
    <xf numFmtId="3" fontId="5" fillId="0" borderId="1" xfId="31" applyNumberFormat="1" applyFont="1" applyBorder="1" applyAlignment="1">
      <alignment horizontal="center"/>
      <protection/>
    </xf>
  </cellXfs>
  <cellStyles count="24">
    <cellStyle name="Normal" xfId="0"/>
    <cellStyle name="Comma" xfId="15"/>
    <cellStyle name="Comma [0]" xfId="16"/>
    <cellStyle name="Comma_Pro2000" xfId="17"/>
    <cellStyle name="Comma_Res apr - 05" xfId="18"/>
    <cellStyle name="Currency" xfId="19"/>
    <cellStyle name="Currency [0]" xfId="20"/>
    <cellStyle name="Currency_BUdMÖTE.XLS Chart 9" xfId="21"/>
    <cellStyle name="Followed Hyperlink" xfId="22"/>
    <cellStyle name="Hyperlink" xfId="23"/>
    <cellStyle name="Normal_1995 Sammanfattning" xfId="24"/>
    <cellStyle name="Normal_arbetsbudget 2005" xfId="25"/>
    <cellStyle name="Normal_Budget2007ochetappmål(2)" xfId="26"/>
    <cellStyle name="Normal_Delprojekt 1996- version 11" xfId="27"/>
    <cellStyle name="Normal_Fördelade overheadkostnaderbudget 2007" xfId="28"/>
    <cellStyle name="Normal_Intäkter 98-1 till styrelsen" xfId="29"/>
    <cellStyle name="Normal_kostnader" xfId="30"/>
    <cellStyle name="Normal_Pro2000" xfId="31"/>
    <cellStyle name="Normal_Res apr - 05" xfId="32"/>
    <cellStyle name="Normal_Version I" xfId="33"/>
    <cellStyle name="Percent" xfId="34"/>
    <cellStyle name="Tusental (0)_Avskrivningar 94" xfId="35"/>
    <cellStyle name="Tusental_1995 Sammanfattning" xfId="36"/>
    <cellStyle name="Valuta (0)_Avskrivningar 94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0"/>
          <a:ext cx="1685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KOSTNADSBUDGET 1992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ncent\ekonomi\Ekonomi%202006\Budgetuppf&#246;ljning\PRO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i%202006\Budgetuppf&#246;ljning\PRO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i%202007\Budgetuppf&#246;ljning\PRO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ncent\ekonomi\Ekonomi%202006\budget%202006\Budget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ncent\ekonomi\Ekonomi%202005\Budgetuppf&#246;ljning\PRO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UDGET\1998\AU97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ncent\ekonomi\EKONOMI\BUDGET\BUDGET99\BUM&#214;T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i%202006\budget%202006\Budgetf&#246;r&#228;ndingar%20efter%20oktm&#246;tet%20och%20budgetm&#246;te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NCENT\ekonomi\Ekonomi%202003\BUG%202003%20&#229;rs%20budge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na%20dokument\BOKSLUT\boksl00\boksl00\L&#246;n&amp;pension\jennykopi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i%202005\Budgetuppf&#246;ljning\Tertial%201\Tidrapporter%202005%20ter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spcs"/>
      <sheetName val="januari"/>
      <sheetName val="Sammanfattning januari "/>
      <sheetName val="02spcs"/>
      <sheetName val="februari"/>
      <sheetName val="Sammanfattning februari"/>
      <sheetName val="03spcs"/>
      <sheetName val="mars"/>
      <sheetName val="Sammanfattning mars"/>
      <sheetName val="04spcs"/>
      <sheetName val="april"/>
      <sheetName val="Sammanfattning april"/>
      <sheetName val="05spcs"/>
      <sheetName val="maj"/>
      <sheetName val="Sammanfattning maj"/>
      <sheetName val="06spcs"/>
      <sheetName val="juni"/>
      <sheetName val="Sammanfattning juni"/>
      <sheetName val="07spcs"/>
      <sheetName val="juli"/>
      <sheetName val="Sammanfattning juli"/>
      <sheetName val="08spcs"/>
      <sheetName val="augusti"/>
      <sheetName val="Sammanfattning augusti"/>
      <sheetName val="09spcs"/>
      <sheetName val="september"/>
      <sheetName val="Sammanfattning september"/>
      <sheetName val="10spcs"/>
      <sheetName val="oktober"/>
      <sheetName val="Sammanfattning oktober"/>
      <sheetName val="11spcs"/>
      <sheetName val="november"/>
      <sheetName val="Sammanfattning november"/>
      <sheetName val="12spcs"/>
      <sheetName val="12spcsny"/>
      <sheetName val="december"/>
      <sheetName val="Sammanfattning decembe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spcs"/>
      <sheetName val="januari"/>
      <sheetName val="Sammanfattning januari "/>
      <sheetName val="02spcs"/>
      <sheetName val="februari"/>
      <sheetName val="Sammanfattning februari"/>
      <sheetName val="03spcs"/>
      <sheetName val="mars"/>
      <sheetName val="Sammanfattning mars"/>
      <sheetName val="04spcs"/>
      <sheetName val="april"/>
      <sheetName val="Sammanfattning april"/>
      <sheetName val="05spcs"/>
      <sheetName val="maj"/>
      <sheetName val="Sammanfattning maj"/>
      <sheetName val="06spcs"/>
      <sheetName val="juni"/>
      <sheetName val="Sammanfattning juni"/>
      <sheetName val="07spcs"/>
      <sheetName val="juli"/>
      <sheetName val="Sammanfattning juli"/>
      <sheetName val="08spcs"/>
      <sheetName val="augusti"/>
      <sheetName val="Sammanfattning augusti"/>
      <sheetName val="09spcs"/>
      <sheetName val="september"/>
      <sheetName val="Sammanfattning september"/>
      <sheetName val="10spcs"/>
      <sheetName val="oktober"/>
      <sheetName val="Sammanfattning oktober"/>
      <sheetName val="11spcs"/>
      <sheetName val="november"/>
      <sheetName val="Sammanfattning november"/>
      <sheetName val="12spcs"/>
      <sheetName val="12spcsny"/>
      <sheetName val="december"/>
      <sheetName val="Sammanfattning december"/>
    </sheetNames>
    <sheetDataSet>
      <sheetData sheetId="36">
        <row r="17">
          <cell r="D17">
            <v>872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1spcs"/>
      <sheetName val="januari"/>
      <sheetName val="Sammanfattning januari"/>
      <sheetName val="02spcs"/>
      <sheetName val="februari"/>
      <sheetName val="Sammanfattning februari"/>
      <sheetName val="03spcs"/>
      <sheetName val="mars"/>
      <sheetName val="Sammanfattning mars"/>
      <sheetName val="04spcs"/>
      <sheetName val="april"/>
      <sheetName val="Sammanfattning april"/>
      <sheetName val="05spcs"/>
      <sheetName val="maj"/>
      <sheetName val="Sammanfattning maj"/>
      <sheetName val="06spcs"/>
      <sheetName val="juni"/>
      <sheetName val="Sammanfattning juni"/>
      <sheetName val="07spcs"/>
      <sheetName val="juli"/>
      <sheetName val="Sammanfattning juli"/>
      <sheetName val="08spcs"/>
      <sheetName val="augusti"/>
      <sheetName val="Sammanfattning augusti"/>
    </sheetNames>
    <sheetDataSet>
      <sheetData sheetId="22">
        <row r="17">
          <cell r="I17">
            <v>609</v>
          </cell>
        </row>
        <row r="30">
          <cell r="I30">
            <v>554</v>
          </cell>
        </row>
        <row r="41">
          <cell r="I41">
            <v>0</v>
          </cell>
        </row>
        <row r="53">
          <cell r="I53">
            <v>420</v>
          </cell>
        </row>
        <row r="68">
          <cell r="I68">
            <v>318</v>
          </cell>
        </row>
        <row r="92">
          <cell r="I92">
            <v>519</v>
          </cell>
        </row>
        <row r="108">
          <cell r="I108">
            <v>201</v>
          </cell>
        </row>
        <row r="121">
          <cell r="I121">
            <v>19</v>
          </cell>
        </row>
        <row r="140">
          <cell r="I140">
            <v>2070</v>
          </cell>
        </row>
        <row r="163">
          <cell r="I163">
            <v>505</v>
          </cell>
        </row>
        <row r="184">
          <cell r="I184">
            <v>767</v>
          </cell>
        </row>
        <row r="205">
          <cell r="I205">
            <v>532</v>
          </cell>
        </row>
        <row r="226">
          <cell r="I226">
            <v>110</v>
          </cell>
        </row>
        <row r="239">
          <cell r="I239">
            <v>21</v>
          </cell>
        </row>
        <row r="253">
          <cell r="I253">
            <v>16</v>
          </cell>
        </row>
        <row r="271">
          <cell r="I271">
            <v>112</v>
          </cell>
        </row>
        <row r="288">
          <cell r="I288">
            <v>194</v>
          </cell>
        </row>
        <row r="306">
          <cell r="I306">
            <v>122</v>
          </cell>
        </row>
        <row r="321">
          <cell r="I321">
            <v>425</v>
          </cell>
        </row>
        <row r="340">
          <cell r="I340">
            <v>123</v>
          </cell>
        </row>
        <row r="363">
          <cell r="I363">
            <v>186</v>
          </cell>
        </row>
        <row r="373">
          <cell r="I373">
            <v>5</v>
          </cell>
        </row>
        <row r="386">
          <cell r="I386">
            <v>95</v>
          </cell>
        </row>
        <row r="397">
          <cell r="I397">
            <v>360</v>
          </cell>
        </row>
        <row r="414">
          <cell r="I414">
            <v>298</v>
          </cell>
        </row>
        <row r="425">
          <cell r="I425">
            <v>40</v>
          </cell>
        </row>
        <row r="436">
          <cell r="I436">
            <v>20</v>
          </cell>
        </row>
        <row r="447">
          <cell r="I447">
            <v>40</v>
          </cell>
        </row>
        <row r="458">
          <cell r="I458">
            <v>40</v>
          </cell>
        </row>
        <row r="478">
          <cell r="I478">
            <v>3643</v>
          </cell>
        </row>
        <row r="495">
          <cell r="I495">
            <v>1537</v>
          </cell>
        </row>
        <row r="532">
          <cell r="I532">
            <v>3315</v>
          </cell>
        </row>
        <row r="546">
          <cell r="I546">
            <v>2</v>
          </cell>
        </row>
        <row r="559">
          <cell r="I559">
            <v>195</v>
          </cell>
        </row>
        <row r="569">
          <cell r="I569">
            <v>-765</v>
          </cell>
        </row>
        <row r="598">
          <cell r="I598">
            <v>2496</v>
          </cell>
        </row>
        <row r="615">
          <cell r="I615">
            <v>149</v>
          </cell>
        </row>
        <row r="627">
          <cell r="I627">
            <v>713</v>
          </cell>
        </row>
        <row r="641">
          <cell r="I641">
            <v>140</v>
          </cell>
        </row>
        <row r="652">
          <cell r="I652">
            <v>600</v>
          </cell>
        </row>
        <row r="675">
          <cell r="I675">
            <v>14258</v>
          </cell>
        </row>
        <row r="692">
          <cell r="I692">
            <v>15063</v>
          </cell>
        </row>
        <row r="712">
          <cell r="I712">
            <v>313</v>
          </cell>
        </row>
      </sheetData>
      <sheetData sheetId="23">
        <row r="18">
          <cell r="B18">
            <v>622</v>
          </cell>
        </row>
        <row r="19">
          <cell r="B19">
            <v>448</v>
          </cell>
        </row>
        <row r="20">
          <cell r="B20">
            <v>3</v>
          </cell>
        </row>
        <row r="21">
          <cell r="B21">
            <v>420</v>
          </cell>
        </row>
        <row r="22">
          <cell r="B22">
            <v>335</v>
          </cell>
        </row>
        <row r="26">
          <cell r="B26">
            <v>532</v>
          </cell>
        </row>
        <row r="27">
          <cell r="B27">
            <v>211</v>
          </cell>
        </row>
        <row r="28">
          <cell r="B28">
            <v>75</v>
          </cell>
        </row>
        <row r="29">
          <cell r="B29">
            <v>2070</v>
          </cell>
        </row>
        <row r="30">
          <cell r="B30">
            <v>833</v>
          </cell>
        </row>
        <row r="31">
          <cell r="B31">
            <v>640</v>
          </cell>
        </row>
        <row r="32">
          <cell r="B32">
            <v>607</v>
          </cell>
        </row>
        <row r="36">
          <cell r="B36">
            <v>126</v>
          </cell>
        </row>
        <row r="37">
          <cell r="B37">
            <v>31</v>
          </cell>
        </row>
        <row r="38">
          <cell r="B38">
            <v>18</v>
          </cell>
        </row>
        <row r="39">
          <cell r="B39">
            <v>188</v>
          </cell>
        </row>
        <row r="40">
          <cell r="B40">
            <v>191</v>
          </cell>
        </row>
        <row r="41">
          <cell r="B41">
            <v>148</v>
          </cell>
        </row>
        <row r="42">
          <cell r="B42">
            <v>372</v>
          </cell>
        </row>
        <row r="43">
          <cell r="B43">
            <v>275</v>
          </cell>
        </row>
        <row r="47">
          <cell r="B47">
            <v>195</v>
          </cell>
        </row>
        <row r="48">
          <cell r="B48">
            <v>10</v>
          </cell>
        </row>
        <row r="49">
          <cell r="B49">
            <v>70</v>
          </cell>
        </row>
        <row r="50">
          <cell r="B50">
            <v>360</v>
          </cell>
        </row>
        <row r="51">
          <cell r="B51">
            <v>305</v>
          </cell>
        </row>
        <row r="52">
          <cell r="B52">
            <v>40</v>
          </cell>
        </row>
        <row r="53">
          <cell r="B53">
            <v>20</v>
          </cell>
        </row>
        <row r="54">
          <cell r="B54">
            <v>30</v>
          </cell>
        </row>
        <row r="55">
          <cell r="B55">
            <v>350</v>
          </cell>
        </row>
        <row r="59">
          <cell r="B59">
            <v>4550</v>
          </cell>
        </row>
        <row r="60">
          <cell r="B60">
            <v>1900</v>
          </cell>
        </row>
        <row r="61">
          <cell r="B61">
            <v>3315</v>
          </cell>
        </row>
        <row r="62">
          <cell r="B62">
            <v>50</v>
          </cell>
        </row>
        <row r="63">
          <cell r="B63">
            <v>195</v>
          </cell>
        </row>
        <row r="64">
          <cell r="B64">
            <v>-820</v>
          </cell>
        </row>
        <row r="68">
          <cell r="B68">
            <v>2520</v>
          </cell>
        </row>
        <row r="69">
          <cell r="B69">
            <v>70</v>
          </cell>
        </row>
        <row r="70">
          <cell r="B70">
            <v>730</v>
          </cell>
        </row>
        <row r="71">
          <cell r="B71">
            <v>80</v>
          </cell>
        </row>
        <row r="72">
          <cell r="B72">
            <v>740</v>
          </cell>
        </row>
        <row r="73">
          <cell r="B73">
            <v>14985</v>
          </cell>
        </row>
        <row r="77">
          <cell r="B77">
            <v>15000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mmanfattning bil 1"/>
      <sheetName val="Intäkter bil 2"/>
      <sheetName val="kostnader bil 3"/>
      <sheetName val="delprogram bil 4"/>
      <sheetName val="Kostn efter oktmötet bil 5"/>
      <sheetName val="Reserv bilaga 6"/>
      <sheetName val="fördkostn Bil 7"/>
      <sheetName val="Xtra budget till ok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spcs"/>
      <sheetName val="januari"/>
      <sheetName val="02spcs"/>
      <sheetName val="februari"/>
      <sheetName val="03spcs"/>
      <sheetName val="mars"/>
      <sheetName val="04spcs"/>
      <sheetName val="april"/>
      <sheetName val="05spcs"/>
      <sheetName val="maj"/>
      <sheetName val="06spcs"/>
      <sheetName val="juni"/>
      <sheetName val="07spcs"/>
      <sheetName val="juli"/>
      <sheetName val="08spcs"/>
      <sheetName val="augusti"/>
      <sheetName val="08spcsny"/>
      <sheetName val="augustiny"/>
      <sheetName val="09spcs"/>
      <sheetName val="september"/>
      <sheetName val="10spcs"/>
      <sheetName val="oktober"/>
      <sheetName val="11spcs"/>
      <sheetName val="november"/>
      <sheetName val="12spcs"/>
      <sheetName val="12spcsny"/>
      <sheetName val="december"/>
      <sheetName val="decemberny"/>
      <sheetName val="12spcsnyny"/>
      <sheetName val="decembernyny"/>
      <sheetName val="Sammanfattning 200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 83-9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aint"/>
      <sheetName val="1999 översikt"/>
      <sheetName val="kst-slag"/>
      <sheetName val="Deltagare"/>
      <sheetName val="1998 ack.result.rapport"/>
      <sheetName val="1998-1 38 milj"/>
      <sheetName val="1999 sammanfattning"/>
      <sheetName val="1999 sammanfattn. 2"/>
      <sheetName val="OH kostn 1999"/>
      <sheetName val="gruppintäkter"/>
      <sheetName val="Reservens storlek"/>
      <sheetName val="1998 ack_result_rapport"/>
    </sheetNames>
    <sheetDataSet>
      <sheetData sheetId="4">
        <row r="2">
          <cell r="C2">
            <v>34991.63891944444</v>
          </cell>
          <cell r="J2" t="str">
            <v>Bilaga 1</v>
          </cell>
        </row>
        <row r="3">
          <cell r="C3" t="str">
            <v>Resultatrapport 1998 (januari-september) </v>
          </cell>
        </row>
        <row r="4">
          <cell r="E4">
            <v>1998</v>
          </cell>
          <cell r="H4" t="str">
            <v>1997 (tkr)</v>
          </cell>
        </row>
        <row r="5">
          <cell r="C5" t="str">
            <v>INTÄKTER</v>
          </cell>
          <cell r="E5" t="str">
            <v>Ackumulerat</v>
          </cell>
          <cell r="F5" t="str">
            <v>Budget 98</v>
          </cell>
          <cell r="G5" t="str">
            <v>%</v>
          </cell>
          <cell r="H5" t="str">
            <v>Ackum.</v>
          </cell>
          <cell r="I5" t="str">
            <v>Utfall helår</v>
          </cell>
          <cell r="J5" t="str">
            <v>%</v>
          </cell>
        </row>
        <row r="6">
          <cell r="E6" t="str">
            <v>utfall 1998</v>
          </cell>
        </row>
        <row r="7">
          <cell r="C7" t="str">
            <v>Avgifter</v>
          </cell>
        </row>
        <row r="8">
          <cell r="C8" t="str">
            <v>Helbetalande medl.</v>
          </cell>
          <cell r="E8">
            <v>9995798</v>
          </cell>
          <cell r="F8">
            <v>10284000</v>
          </cell>
          <cell r="G8">
            <v>97.19756903928433</v>
          </cell>
          <cell r="H8">
            <v>9602.6</v>
          </cell>
          <cell r="I8">
            <v>9602</v>
          </cell>
          <cell r="J8">
            <v>100.00624869818789</v>
          </cell>
        </row>
        <row r="9">
          <cell r="C9" t="str">
            <v>Delbetalande medl.</v>
          </cell>
          <cell r="E9">
            <v>4202785</v>
          </cell>
          <cell r="F9">
            <v>4576000</v>
          </cell>
          <cell r="G9">
            <v>91.8440777972028</v>
          </cell>
          <cell r="H9">
            <v>3999</v>
          </cell>
          <cell r="I9">
            <v>3998.4</v>
          </cell>
          <cell r="J9">
            <v>100.01500600240097</v>
          </cell>
        </row>
        <row r="10">
          <cell r="C10" t="str">
            <v>Grupper</v>
          </cell>
          <cell r="E10">
            <v>255100</v>
          </cell>
          <cell r="F10">
            <v>445000</v>
          </cell>
          <cell r="G10">
            <v>57.325842696629216</v>
          </cell>
          <cell r="H10">
            <v>253.3</v>
          </cell>
          <cell r="I10">
            <v>377.8</v>
          </cell>
          <cell r="J10">
            <v>67.04605611434621</v>
          </cell>
        </row>
        <row r="11">
          <cell r="C11" t="str">
            <v>Summa</v>
          </cell>
          <cell r="E11">
            <v>14453683</v>
          </cell>
          <cell r="F11">
            <v>15305000</v>
          </cell>
          <cell r="G11">
            <v>94.43765436131983</v>
          </cell>
          <cell r="H11">
            <v>13854.9</v>
          </cell>
          <cell r="I11">
            <v>13978.199999999999</v>
          </cell>
          <cell r="J11">
            <v>99.1179121775336</v>
          </cell>
        </row>
        <row r="13">
          <cell r="C13" t="str">
            <v>Försäljning </v>
          </cell>
        </row>
        <row r="14">
          <cell r="C14" t="str">
            <v>Malmöverksamheten </v>
          </cell>
          <cell r="E14">
            <v>0</v>
          </cell>
          <cell r="F14">
            <v>0</v>
          </cell>
          <cell r="G14">
            <v>0</v>
          </cell>
          <cell r="H14">
            <v>162.2</v>
          </cell>
          <cell r="I14">
            <v>237.9</v>
          </cell>
          <cell r="J14">
            <v>68.17990752416982</v>
          </cell>
        </row>
        <row r="15">
          <cell r="C15" t="str">
            <v>Rapporter o l</v>
          </cell>
          <cell r="E15">
            <v>157618.64</v>
          </cell>
          <cell r="F15">
            <v>220000</v>
          </cell>
          <cell r="G15">
            <v>71.64483636363637</v>
          </cell>
          <cell r="H15">
            <v>91.9</v>
          </cell>
          <cell r="I15">
            <v>152</v>
          </cell>
          <cell r="J15">
            <v>60.46052631578947</v>
          </cell>
        </row>
        <row r="16">
          <cell r="C16" t="str">
            <v>Almanackan o övrigt</v>
          </cell>
          <cell r="E16">
            <v>127706.5</v>
          </cell>
          <cell r="F16">
            <v>70000</v>
          </cell>
          <cell r="G16">
            <v>182.43785714285713</v>
          </cell>
          <cell r="H16">
            <v>38.2</v>
          </cell>
          <cell r="I16">
            <v>152.2</v>
          </cell>
          <cell r="J16">
            <v>25.098554533508544</v>
          </cell>
        </row>
        <row r="17">
          <cell r="C17" t="str">
            <v>Summa</v>
          </cell>
          <cell r="E17">
            <v>285325.14</v>
          </cell>
          <cell r="F17">
            <v>290000</v>
          </cell>
          <cell r="G17">
            <v>98.38797931034483</v>
          </cell>
          <cell r="H17">
            <v>292.3</v>
          </cell>
          <cell r="I17">
            <v>542.0999999999999</v>
          </cell>
          <cell r="J17">
            <v>53.91994097030069</v>
          </cell>
        </row>
        <row r="19">
          <cell r="C19" t="str">
            <v>Prenumerationer</v>
          </cell>
        </row>
        <row r="20">
          <cell r="C20" t="str">
            <v>Amnesty Press</v>
          </cell>
          <cell r="E20">
            <v>102971.83</v>
          </cell>
          <cell r="F20">
            <v>170000</v>
          </cell>
          <cell r="G20">
            <v>60.571664705882355</v>
          </cell>
          <cell r="H20">
            <v>125.6</v>
          </cell>
          <cell r="I20">
            <v>125.9</v>
          </cell>
          <cell r="J20">
            <v>99.76171564733914</v>
          </cell>
        </row>
        <row r="21">
          <cell r="C21" t="str">
            <v>Kortkampanjen</v>
          </cell>
          <cell r="E21">
            <v>287430.9</v>
          </cell>
          <cell r="F21">
            <v>350000</v>
          </cell>
          <cell r="G21">
            <v>82.1231142857143</v>
          </cell>
          <cell r="H21">
            <v>295.3</v>
          </cell>
          <cell r="I21">
            <v>351.8</v>
          </cell>
          <cell r="J21">
            <v>83.93973848777715</v>
          </cell>
        </row>
        <row r="22">
          <cell r="C22" t="str">
            <v>Pådraget</v>
          </cell>
          <cell r="E22">
            <v>101642</v>
          </cell>
          <cell r="F22">
            <v>150000</v>
          </cell>
          <cell r="G22">
            <v>67.76133333333333</v>
          </cell>
          <cell r="H22">
            <v>90.7</v>
          </cell>
          <cell r="I22">
            <v>101.2</v>
          </cell>
          <cell r="J22">
            <v>89.62450592885376</v>
          </cell>
        </row>
        <row r="23">
          <cell r="C23" t="str">
            <v>Landinformation</v>
          </cell>
          <cell r="E23">
            <v>0</v>
          </cell>
          <cell r="F23">
            <v>40000</v>
          </cell>
          <cell r="G23">
            <v>0</v>
          </cell>
          <cell r="H23">
            <v>41.4</v>
          </cell>
          <cell r="I23">
            <v>41.4</v>
          </cell>
          <cell r="J23">
            <v>100</v>
          </cell>
        </row>
        <row r="24">
          <cell r="C24" t="str">
            <v>Summa</v>
          </cell>
          <cell r="E24">
            <v>492044.73000000004</v>
          </cell>
          <cell r="F24">
            <v>710000</v>
          </cell>
          <cell r="G24">
            <v>69.30207464788734</v>
          </cell>
          <cell r="H24">
            <v>553</v>
          </cell>
          <cell r="I24">
            <v>620.3000000000001</v>
          </cell>
          <cell r="J24">
            <v>89.15041109140738</v>
          </cell>
        </row>
        <row r="26">
          <cell r="C26" t="str">
            <v>Gåvor &amp; Bidrag</v>
          </cell>
        </row>
        <row r="27">
          <cell r="C27" t="str">
            <v>Grupper</v>
          </cell>
          <cell r="E27">
            <v>348221.71</v>
          </cell>
          <cell r="F27">
            <v>900000</v>
          </cell>
          <cell r="G27">
            <v>38.691301111111116</v>
          </cell>
          <cell r="H27">
            <v>398.5</v>
          </cell>
          <cell r="I27">
            <v>714.2</v>
          </cell>
          <cell r="J27">
            <v>55.796695603472415</v>
          </cell>
        </row>
        <row r="28">
          <cell r="C28" t="str">
            <v>Spontana gåvor </v>
          </cell>
          <cell r="E28">
            <v>5252083.42</v>
          </cell>
          <cell r="F28">
            <v>2800000</v>
          </cell>
          <cell r="G28">
            <v>187.57440785714286</v>
          </cell>
          <cell r="H28">
            <v>1946.6</v>
          </cell>
          <cell r="I28">
            <v>3514.6</v>
          </cell>
          <cell r="J28">
            <v>55.38610368178456</v>
          </cell>
        </row>
        <row r="29">
          <cell r="C29" t="str">
            <v>Insamlingar </v>
          </cell>
          <cell r="E29">
            <v>4472883.25</v>
          </cell>
          <cell r="F29">
            <v>8000000</v>
          </cell>
          <cell r="G29">
            <v>55.911040625</v>
          </cell>
          <cell r="H29">
            <v>5482.6</v>
          </cell>
          <cell r="I29">
            <v>8152.3</v>
          </cell>
          <cell r="J29">
            <v>67.25218649951547</v>
          </cell>
        </row>
        <row r="30">
          <cell r="C30" t="str">
            <v>AmnestyGiro</v>
          </cell>
          <cell r="E30">
            <v>2114287</v>
          </cell>
          <cell r="F30">
            <v>2800000</v>
          </cell>
          <cell r="G30">
            <v>75.51025</v>
          </cell>
          <cell r="H30">
            <v>1986.9</v>
          </cell>
          <cell r="I30">
            <v>2695.7</v>
          </cell>
          <cell r="J30">
            <v>73.70627295322181</v>
          </cell>
        </row>
        <row r="31">
          <cell r="C31" t="str">
            <v>AmnestySupporter</v>
          </cell>
          <cell r="E31">
            <v>169600</v>
          </cell>
          <cell r="F31">
            <v>150000</v>
          </cell>
          <cell r="G31">
            <v>113.06666666666668</v>
          </cell>
          <cell r="H31">
            <v>99</v>
          </cell>
          <cell r="I31">
            <v>160.7</v>
          </cell>
          <cell r="J31">
            <v>61.605476042314876</v>
          </cell>
        </row>
        <row r="32">
          <cell r="C32" t="str">
            <v>Almanackan</v>
          </cell>
          <cell r="E32">
            <v>769479.65</v>
          </cell>
          <cell r="F32">
            <v>1500000</v>
          </cell>
          <cell r="G32">
            <v>51.29864333333334</v>
          </cell>
          <cell r="H32">
            <v>890.2</v>
          </cell>
          <cell r="I32">
            <v>1286.9</v>
          </cell>
          <cell r="J32">
            <v>69.17398399254022</v>
          </cell>
        </row>
        <row r="33">
          <cell r="C33" t="str">
            <v>Speciella insamlingsprojekt</v>
          </cell>
          <cell r="E33">
            <v>58579</v>
          </cell>
          <cell r="F33">
            <v>500000</v>
          </cell>
          <cell r="G33">
            <v>11.7158</v>
          </cell>
          <cell r="H33">
            <v>527.8</v>
          </cell>
          <cell r="I33">
            <v>616.6</v>
          </cell>
          <cell r="J33">
            <v>85.598443074927</v>
          </cell>
        </row>
        <row r="34">
          <cell r="C34" t="str">
            <v>Humanfonden (se längst ner t h)</v>
          </cell>
          <cell r="E34">
            <v>0</v>
          </cell>
          <cell r="F34">
            <v>5200000</v>
          </cell>
          <cell r="G34">
            <v>0</v>
          </cell>
          <cell r="H34">
            <v>0</v>
          </cell>
          <cell r="I34">
            <v>5738</v>
          </cell>
          <cell r="J34">
            <v>0</v>
          </cell>
        </row>
        <row r="35">
          <cell r="C35" t="str">
            <v>Hjälpfonden (se längst ner t h)</v>
          </cell>
          <cell r="E35">
            <v>0</v>
          </cell>
          <cell r="F35">
            <v>195000</v>
          </cell>
          <cell r="G35">
            <v>0</v>
          </cell>
          <cell r="H35">
            <v>0</v>
          </cell>
          <cell r="I35">
            <v>186.8</v>
          </cell>
          <cell r="J35">
            <v>0</v>
          </cell>
        </row>
        <row r="36">
          <cell r="C36" t="str">
            <v>Summa</v>
          </cell>
          <cell r="E36">
            <v>13185134.03</v>
          </cell>
          <cell r="F36">
            <v>22045000</v>
          </cell>
          <cell r="G36">
            <v>59.81008859151735</v>
          </cell>
          <cell r="H36">
            <v>11331.6</v>
          </cell>
          <cell r="I36">
            <v>23065.8</v>
          </cell>
          <cell r="J36">
            <v>49.127279348646056</v>
          </cell>
        </row>
        <row r="38">
          <cell r="C38" t="str">
            <v>Övrigt</v>
          </cell>
        </row>
        <row r="39">
          <cell r="C39" t="str">
            <v>Räntor</v>
          </cell>
          <cell r="E39">
            <v>1123.61</v>
          </cell>
          <cell r="F39">
            <v>650000</v>
          </cell>
          <cell r="G39">
            <v>0.1728630769230769</v>
          </cell>
          <cell r="H39">
            <v>0</v>
          </cell>
          <cell r="I39">
            <v>287.3</v>
          </cell>
          <cell r="J39">
            <v>0</v>
          </cell>
        </row>
        <row r="40">
          <cell r="C40" t="str">
            <v>Övriga</v>
          </cell>
          <cell r="E40">
            <v>0</v>
          </cell>
          <cell r="H40">
            <v>0</v>
          </cell>
          <cell r="I40">
            <v>0</v>
          </cell>
        </row>
        <row r="41">
          <cell r="C41" t="str">
            <v>Summa</v>
          </cell>
          <cell r="E41">
            <v>1123.61</v>
          </cell>
          <cell r="F41">
            <v>650000</v>
          </cell>
          <cell r="G41">
            <v>0.1728630769230769</v>
          </cell>
          <cell r="H41">
            <v>0</v>
          </cell>
          <cell r="I41">
            <v>287.3</v>
          </cell>
          <cell r="J41">
            <v>0</v>
          </cell>
        </row>
        <row r="43">
          <cell r="C43" t="str">
            <v>SUMMA INTÄKTER</v>
          </cell>
          <cell r="E43">
            <v>28417310.509999998</v>
          </cell>
          <cell r="F43">
            <v>39000000</v>
          </cell>
          <cell r="G43">
            <v>72.86489874358973</v>
          </cell>
          <cell r="H43">
            <v>26031.8</v>
          </cell>
          <cell r="I43">
            <v>38493.7</v>
          </cell>
          <cell r="J43">
            <v>67.62613102923336</v>
          </cell>
        </row>
        <row r="45">
          <cell r="C45" t="str">
            <v>KOSTNADER </v>
          </cell>
        </row>
        <row r="47">
          <cell r="C47" t="str">
            <v>Programverksamhet</v>
          </cell>
          <cell r="E47">
            <v>7587230.899999999</v>
          </cell>
          <cell r="F47">
            <v>11280000</v>
          </cell>
          <cell r="G47">
            <v>67.26268528368794</v>
          </cell>
          <cell r="H47">
            <v>7441.4</v>
          </cell>
          <cell r="I47">
            <v>11476.1</v>
          </cell>
          <cell r="J47">
            <v>64.8425858959054</v>
          </cell>
        </row>
        <row r="48">
          <cell r="C48" t="str">
            <v>Sekretariatskostnader</v>
          </cell>
          <cell r="E48">
            <v>3700948.36</v>
          </cell>
          <cell r="F48">
            <v>5477000</v>
          </cell>
          <cell r="G48">
            <v>67.5725462844623</v>
          </cell>
          <cell r="H48">
            <v>3401.3</v>
          </cell>
          <cell r="I48">
            <v>6343.4</v>
          </cell>
          <cell r="J48">
            <v>53.61951004193335</v>
          </cell>
        </row>
        <row r="49">
          <cell r="C49" t="str">
            <v>Personalkostnader</v>
          </cell>
          <cell r="E49">
            <v>8376505.88</v>
          </cell>
          <cell r="F49">
            <v>8927000</v>
          </cell>
          <cell r="G49">
            <v>93.83338053097346</v>
          </cell>
          <cell r="H49">
            <v>6936.7</v>
          </cell>
          <cell r="I49">
            <v>9083.9</v>
          </cell>
          <cell r="J49">
            <v>76.36257554574577</v>
          </cell>
        </row>
        <row r="50">
          <cell r="C50" t="str">
            <v>Summa sektionskostnader</v>
          </cell>
          <cell r="E50">
            <v>19664685.14</v>
          </cell>
          <cell r="F50">
            <v>25684000</v>
          </cell>
          <cell r="G50">
            <v>76.56395086435136</v>
          </cell>
          <cell r="H50">
            <v>17779.4</v>
          </cell>
          <cell r="I50">
            <v>26903.4</v>
          </cell>
          <cell r="J50">
            <v>66.0860709055361</v>
          </cell>
        </row>
        <row r="51">
          <cell r="C51" t="str">
            <v>Internationella rörelsen</v>
          </cell>
          <cell r="E51">
            <v>9918750</v>
          </cell>
          <cell r="F51">
            <v>13225000</v>
          </cell>
          <cell r="G51">
            <v>75</v>
          </cell>
          <cell r="H51">
            <v>8523</v>
          </cell>
          <cell r="I51">
            <v>11699</v>
          </cell>
          <cell r="J51">
            <v>72.85238054534575</v>
          </cell>
        </row>
        <row r="52">
          <cell r="C52" t="str">
            <v>SUMMA KOSTNADER</v>
          </cell>
          <cell r="E52">
            <v>29583435.14</v>
          </cell>
          <cell r="F52">
            <v>38909000</v>
          </cell>
          <cell r="G52">
            <v>76.03237076254851</v>
          </cell>
          <cell r="H52">
            <v>26302.4</v>
          </cell>
          <cell r="I52">
            <v>38602.4</v>
          </cell>
          <cell r="J52">
            <v>68.13669616396908</v>
          </cell>
        </row>
        <row r="53">
          <cell r="C53" t="str">
            <v>RESULTAT</v>
          </cell>
          <cell r="E53">
            <v>-1166124.6300000027</v>
          </cell>
          <cell r="F53">
            <v>91000</v>
          </cell>
          <cell r="H53">
            <v>-270.6000000000022</v>
          </cell>
          <cell r="I53">
            <v>-108.70000000000437</v>
          </cell>
        </row>
        <row r="55">
          <cell r="H55" t="str">
            <v>Fonderna</v>
          </cell>
          <cell r="I55" t="str">
            <v>Human</v>
          </cell>
          <cell r="J55" t="str">
            <v>Antal</v>
          </cell>
        </row>
        <row r="56">
          <cell r="H56" t="str">
            <v>31 dec 97</v>
          </cell>
          <cell r="I56">
            <v>5738001</v>
          </cell>
          <cell r="J56">
            <v>9379</v>
          </cell>
        </row>
        <row r="57">
          <cell r="H57" t="str">
            <v>30 juli 98</v>
          </cell>
          <cell r="I57">
            <v>7406212</v>
          </cell>
          <cell r="J57">
            <v>10182</v>
          </cell>
        </row>
        <row r="58">
          <cell r="H58" t="str">
            <v>30 aug 98</v>
          </cell>
          <cell r="I58">
            <v>6420497</v>
          </cell>
          <cell r="J58">
            <v>10238</v>
          </cell>
        </row>
        <row r="59">
          <cell r="H59" t="str">
            <v>30 sept 98</v>
          </cell>
          <cell r="I59">
            <v>5785239</v>
          </cell>
          <cell r="J59">
            <v>10213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slut"/>
      <sheetName val="Belopp"/>
      <sheetName val="Blad1"/>
      <sheetName val="Blad2"/>
      <sheetName val="Blad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dget 2003"/>
      <sheetName val="verksamplan"/>
      <sheetName val="Sammanfattn."/>
      <sheetName val="verksamplan(arb)"/>
      <sheetName val="verksamplan lön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mlöneskuld"/>
      <sheetName val="Sheet1"/>
      <sheetName val="Sheet2"/>
      <sheetName val="Sheet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jänstefördelning (2)"/>
      <sheetName val="Anvisningar"/>
      <sheetName val="Pressek"/>
      <sheetName val="Utbildning"/>
      <sheetName val="Arbetsgrupper"/>
      <sheetName val="Samordnare"/>
      <sheetName val="Kampanj"/>
      <sheetName val="Blixtaktioner"/>
      <sheetName val="Marknadsansv"/>
      <sheetName val="Insamling"/>
      <sheetName val="Flykting"/>
      <sheetName val="Katarina"/>
      <sheetName val="Regionalt Göteborg"/>
      <sheetName val="Styrelsesekr"/>
      <sheetName val="Amnesty Press"/>
      <sheetName val="Generalsekr ass"/>
      <sheetName val="Sammanställning "/>
      <sheetName val="Sammans tjänster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84" sqref="A84"/>
    </sheetView>
  </sheetViews>
  <sheetFormatPr defaultColWidth="9.140625" defaultRowHeight="12.75"/>
  <cols>
    <col min="1" max="1" width="33.57421875" style="2" customWidth="1"/>
    <col min="2" max="5" width="10.7109375" style="2" customWidth="1"/>
    <col min="6" max="16384" width="8.00390625" style="2" customWidth="1"/>
  </cols>
  <sheetData>
    <row r="1" ht="18.75" customHeight="1">
      <c r="A1" s="327"/>
    </row>
    <row r="2" spans="1:6" ht="12.75">
      <c r="A2" s="1"/>
      <c r="B2" s="1"/>
      <c r="C2" s="1"/>
      <c r="D2" s="1"/>
      <c r="E2" s="1"/>
      <c r="F2" s="1"/>
    </row>
    <row r="3" spans="1:6" ht="18">
      <c r="A3" s="3" t="s">
        <v>388</v>
      </c>
      <c r="B3" s="3"/>
      <c r="C3" s="3"/>
      <c r="D3" s="3"/>
      <c r="E3" s="179" t="s">
        <v>0</v>
      </c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F5" s="1"/>
    </row>
    <row r="6" spans="1:6" ht="22.5">
      <c r="A6" s="370"/>
      <c r="B6" s="371" t="s">
        <v>322</v>
      </c>
      <c r="C6" s="372" t="s">
        <v>323</v>
      </c>
      <c r="D6" s="373" t="s">
        <v>1</v>
      </c>
      <c r="E6" s="372" t="s">
        <v>2</v>
      </c>
      <c r="F6" s="1"/>
    </row>
    <row r="7" spans="1:6" ht="12.75">
      <c r="A7" s="374"/>
      <c r="B7" s="375"/>
      <c r="C7" s="376"/>
      <c r="D7" s="376"/>
      <c r="E7" s="377"/>
      <c r="F7" s="1"/>
    </row>
    <row r="8" spans="1:6" ht="12.75">
      <c r="A8" s="378" t="s">
        <v>3</v>
      </c>
      <c r="B8" s="379"/>
      <c r="C8" s="380"/>
      <c r="D8" s="380"/>
      <c r="E8" s="377"/>
      <c r="F8" s="1"/>
    </row>
    <row r="9" spans="1:6" ht="12.75">
      <c r="A9" s="374" t="s">
        <v>4</v>
      </c>
      <c r="B9" s="381">
        <f>'Bilaga 2 intäkter'!B10-B10</f>
        <v>18226</v>
      </c>
      <c r="C9" s="382">
        <f>+'Bilaga 2 intäkter'!C6+'Bilaga 2 intäkter'!C7+'Bilaga 2 intäkter'!C8</f>
        <v>15670</v>
      </c>
      <c r="D9" s="382">
        <f>+'Bilaga 2 intäkter'!D6+'Bilaga 2 intäkter'!D7+'Bilaga 2 intäkter'!D8</f>
        <v>15790</v>
      </c>
      <c r="E9" s="382">
        <v>14490</v>
      </c>
      <c r="F9" s="7"/>
    </row>
    <row r="10" spans="1:6" ht="12.75">
      <c r="A10" s="374" t="s">
        <v>5</v>
      </c>
      <c r="B10" s="381">
        <f>'Bilaga 2 intäkter'!B9</f>
        <v>290</v>
      </c>
      <c r="C10" s="382">
        <f>+'Bilaga 2 intäkter'!C9</f>
        <v>290</v>
      </c>
      <c r="D10" s="382">
        <f>+'Bilaga 2 intäkter'!D9</f>
        <v>320</v>
      </c>
      <c r="E10" s="382">
        <v>320</v>
      </c>
      <c r="F10" s="1"/>
    </row>
    <row r="11" spans="1:6" ht="12.75">
      <c r="A11" s="374" t="s">
        <v>6</v>
      </c>
      <c r="B11" s="381">
        <f>'Bilaga 2 intäkter'!B17</f>
        <v>645</v>
      </c>
      <c r="C11" s="382">
        <f>+'Bilaga 2 intäkter'!C17</f>
        <v>375</v>
      </c>
      <c r="D11" s="382">
        <f>+'Bilaga 2 intäkter'!D17</f>
        <v>890</v>
      </c>
      <c r="E11" s="382">
        <v>250</v>
      </c>
      <c r="F11" s="1"/>
    </row>
    <row r="12" spans="1:6" ht="12.75">
      <c r="A12" s="374" t="s">
        <v>7</v>
      </c>
      <c r="B12" s="381">
        <f>'Bilaga 2 intäkter'!B22</f>
        <v>510</v>
      </c>
      <c r="C12" s="382">
        <f>+'Bilaga 2 intäkter'!C22</f>
        <v>450</v>
      </c>
      <c r="D12" s="382">
        <f>+'Bilaga 2 intäkter'!D22</f>
        <v>510</v>
      </c>
      <c r="E12" s="382">
        <v>510</v>
      </c>
      <c r="F12" s="1"/>
    </row>
    <row r="13" spans="1:6" ht="12.75">
      <c r="A13" s="374" t="s">
        <v>8</v>
      </c>
      <c r="B13" s="381">
        <f>'Bilaga 2 intäkter'!B39</f>
        <v>41458.25</v>
      </c>
      <c r="C13" s="382">
        <f>+'Bilaga 2 intäkter'!C39</f>
        <v>37659.21</v>
      </c>
      <c r="D13" s="382">
        <f>+'Bilaga 2 intäkter'!D39</f>
        <v>35100</v>
      </c>
      <c r="E13" s="382">
        <v>29185</v>
      </c>
      <c r="F13" s="7"/>
    </row>
    <row r="14" spans="1:6" ht="12.75">
      <c r="A14" s="374" t="s">
        <v>9</v>
      </c>
      <c r="B14" s="381">
        <f>'Bilaga 2 intäkter'!B44</f>
        <v>231</v>
      </c>
      <c r="C14" s="382">
        <f>+'Bilaga 2 intäkter'!C44</f>
        <v>230</v>
      </c>
      <c r="D14" s="382">
        <f>+'Bilaga 2 intäkter'!D44</f>
        <v>230</v>
      </c>
      <c r="E14" s="382">
        <v>270</v>
      </c>
      <c r="F14" s="1"/>
    </row>
    <row r="15" spans="1:6" ht="12.75">
      <c r="A15" s="374"/>
      <c r="B15" s="375"/>
      <c r="C15" s="382"/>
      <c r="D15" s="376"/>
      <c r="E15" s="376"/>
      <c r="F15" s="1"/>
    </row>
    <row r="16" spans="1:6" ht="12.75">
      <c r="A16" s="383" t="s">
        <v>10</v>
      </c>
      <c r="B16" s="384">
        <f>SUM(B9:B15)</f>
        <v>61360.25</v>
      </c>
      <c r="C16" s="385">
        <f>SUM(C9:C15)</f>
        <v>54674.21</v>
      </c>
      <c r="D16" s="386">
        <f>SUM(D9:D15)</f>
        <v>52840</v>
      </c>
      <c r="E16" s="386">
        <f>SUM(E9:E15)</f>
        <v>45025</v>
      </c>
      <c r="F16" s="7"/>
    </row>
    <row r="17" spans="1:6" ht="12.75">
      <c r="A17" s="378"/>
      <c r="B17" s="379"/>
      <c r="C17" s="387"/>
      <c r="D17" s="380"/>
      <c r="E17" s="388"/>
      <c r="F17" s="1"/>
    </row>
    <row r="18" spans="1:6" ht="12.75">
      <c r="A18" s="378" t="s">
        <v>11</v>
      </c>
      <c r="B18" s="379"/>
      <c r="C18" s="387"/>
      <c r="D18" s="380"/>
      <c r="E18" s="376"/>
      <c r="F18" s="1"/>
    </row>
    <row r="19" spans="1:6" ht="12.75">
      <c r="A19" s="374" t="s">
        <v>12</v>
      </c>
      <c r="B19" s="381">
        <f>'Bilaga 4 delprogram'!F519</f>
        <v>21290</v>
      </c>
      <c r="C19" s="382">
        <f>+'Bilaga 3 kostnader'!C63</f>
        <v>16648</v>
      </c>
      <c r="D19" s="382">
        <f>+'Bilaga 3 kostnader'!D63</f>
        <v>18715</v>
      </c>
      <c r="E19" s="382">
        <v>16608</v>
      </c>
      <c r="F19" s="1"/>
    </row>
    <row r="20" spans="1:6" ht="12.75">
      <c r="A20" s="374" t="s">
        <v>13</v>
      </c>
      <c r="B20" s="381">
        <f>'Bilaga 4 delprogram'!F520</f>
        <v>5369</v>
      </c>
      <c r="C20" s="382">
        <f>+'Bilaga 3 kostnader'!C74-C21</f>
        <v>4098</v>
      </c>
      <c r="D20" s="382">
        <f>+'Bilaga 3 kostnader'!D74-D21</f>
        <v>4140</v>
      </c>
      <c r="E20" s="382">
        <v>3482</v>
      </c>
      <c r="F20" s="1"/>
    </row>
    <row r="21" spans="1:6" ht="12.75">
      <c r="A21" s="374" t="s">
        <v>14</v>
      </c>
      <c r="B21" s="381">
        <f>'Bilaga 4 delprogram'!F521</f>
        <v>16580</v>
      </c>
      <c r="C21" s="382">
        <f>+'Bilaga 3 kostnader'!C73</f>
        <v>14258</v>
      </c>
      <c r="D21" s="382">
        <f>+'Bilaga 3 kostnader'!D73</f>
        <v>14985</v>
      </c>
      <c r="E21" s="382">
        <v>11787</v>
      </c>
      <c r="F21" s="1"/>
    </row>
    <row r="22" spans="1:6" ht="12.75">
      <c r="A22" s="378" t="s">
        <v>15</v>
      </c>
      <c r="B22" s="389">
        <f>SUM(B19:B21)</f>
        <v>43239</v>
      </c>
      <c r="C22" s="387">
        <f>SUM(C19:C21)</f>
        <v>35004</v>
      </c>
      <c r="D22" s="388">
        <f>SUM(D19:D21)</f>
        <v>37840</v>
      </c>
      <c r="E22" s="388">
        <f>SUM(E19:E21)</f>
        <v>31877</v>
      </c>
      <c r="F22" s="1"/>
    </row>
    <row r="23" spans="1:6" ht="12.75">
      <c r="A23" s="374" t="s">
        <v>16</v>
      </c>
      <c r="B23" s="381">
        <f>'Bilaga 4 delprogram'!F523</f>
        <v>16451</v>
      </c>
      <c r="C23" s="382">
        <f>+'Bilaga 3 kostnader'!C85</f>
        <v>15376</v>
      </c>
      <c r="D23" s="382">
        <f>+'Bilaga 3 kostnader'!D85</f>
        <v>15000</v>
      </c>
      <c r="E23" s="390">
        <v>13850</v>
      </c>
      <c r="F23" s="1"/>
    </row>
    <row r="24" spans="1:6" ht="12.75">
      <c r="A24" s="374"/>
      <c r="B24" s="375"/>
      <c r="C24" s="382"/>
      <c r="D24" s="376"/>
      <c r="E24" s="390"/>
      <c r="F24" s="1"/>
    </row>
    <row r="25" spans="1:6" ht="12.75">
      <c r="A25" s="383" t="s">
        <v>17</v>
      </c>
      <c r="B25" s="384">
        <f>B22+B23</f>
        <v>59690</v>
      </c>
      <c r="C25" s="385">
        <f>C22+C23</f>
        <v>50380</v>
      </c>
      <c r="D25" s="385">
        <f>D22+D23</f>
        <v>52840</v>
      </c>
      <c r="E25" s="385">
        <f>+E22+E23</f>
        <v>45727</v>
      </c>
      <c r="F25" s="7"/>
    </row>
    <row r="26" spans="1:6" ht="12.75">
      <c r="A26" s="391"/>
      <c r="B26" s="391"/>
      <c r="C26" s="392"/>
      <c r="D26" s="393"/>
      <c r="E26" s="394"/>
      <c r="F26" s="1"/>
    </row>
    <row r="27" spans="1:6" ht="12.75">
      <c r="A27" s="383" t="s">
        <v>18</v>
      </c>
      <c r="B27" s="384">
        <f>B16-B25</f>
        <v>1670.25</v>
      </c>
      <c r="C27" s="385">
        <f>C16-C25</f>
        <v>4294.209999999999</v>
      </c>
      <c r="D27" s="385">
        <f>+D16-D25</f>
        <v>0</v>
      </c>
      <c r="E27" s="385">
        <f>+E16-E25</f>
        <v>-702</v>
      </c>
      <c r="F27" s="1"/>
    </row>
    <row r="28" spans="1:6" ht="12.75">
      <c r="A28" s="395" t="s">
        <v>384</v>
      </c>
      <c r="B28" s="396"/>
      <c r="C28" s="397"/>
      <c r="D28" s="397"/>
      <c r="E28" s="398"/>
      <c r="F28" s="1"/>
    </row>
    <row r="29" spans="1:6" ht="12.75">
      <c r="A29" s="383" t="s">
        <v>385</v>
      </c>
      <c r="B29" s="399">
        <f>SUM(B27:B28)</f>
        <v>1670.25</v>
      </c>
      <c r="C29" s="400">
        <f>SUM(C27:C28)</f>
        <v>4294.209999999999</v>
      </c>
      <c r="D29" s="400">
        <f>SUM(D27:D28)</f>
        <v>0</v>
      </c>
      <c r="E29" s="400">
        <f>SUM(E27:E28)</f>
        <v>-702</v>
      </c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1"/>
      <c r="B31" s="11"/>
      <c r="C31" s="11"/>
      <c r="D31" s="11"/>
      <c r="E31" s="1"/>
      <c r="F31" s="1"/>
    </row>
    <row r="32" spans="1:6" ht="18">
      <c r="A32" s="11"/>
      <c r="B32" s="11"/>
      <c r="C32" s="11"/>
      <c r="D32" s="11"/>
      <c r="E32" s="1"/>
      <c r="F32" s="3"/>
    </row>
    <row r="33" ht="9.75" customHeight="1">
      <c r="F33" s="1"/>
    </row>
    <row r="34" ht="12.75" hidden="1">
      <c r="F34" s="1"/>
    </row>
    <row r="35" ht="27" hidden="1">
      <c r="F35" s="4"/>
    </row>
    <row r="36" ht="12.75" hidden="1">
      <c r="F36" s="5"/>
    </row>
    <row r="37" ht="12.75" hidden="1">
      <c r="F37" s="6"/>
    </row>
    <row r="38" ht="12.75" hidden="1">
      <c r="F38" s="5"/>
    </row>
    <row r="39" ht="12.75" hidden="1">
      <c r="F39" s="5"/>
    </row>
    <row r="40" ht="12.75" hidden="1">
      <c r="F40" s="5"/>
    </row>
    <row r="41" ht="12.75" hidden="1">
      <c r="F41" s="5"/>
    </row>
    <row r="42" ht="12.75" hidden="1">
      <c r="F42" s="5"/>
    </row>
    <row r="43" ht="12.75" hidden="1">
      <c r="F43" s="5"/>
    </row>
    <row r="44" ht="12.75" hidden="1">
      <c r="F44" s="5"/>
    </row>
    <row r="45" ht="12.75" hidden="1">
      <c r="F45" s="8"/>
    </row>
    <row r="46" ht="12.75" hidden="1">
      <c r="F46" s="6"/>
    </row>
    <row r="47" ht="12.75" hidden="1">
      <c r="F47" s="6"/>
    </row>
    <row r="48" ht="12.75" hidden="1">
      <c r="F48" s="5"/>
    </row>
    <row r="49" ht="12.75" hidden="1">
      <c r="F49" s="5"/>
    </row>
    <row r="50" ht="12.75" hidden="1">
      <c r="F50" s="5"/>
    </row>
    <row r="51" ht="12.75" hidden="1">
      <c r="F51" s="6"/>
    </row>
    <row r="52" ht="12.75" hidden="1">
      <c r="F52" s="5"/>
    </row>
    <row r="53" ht="12.75" hidden="1">
      <c r="F53" s="5"/>
    </row>
    <row r="54" ht="12.75" hidden="1">
      <c r="F54" s="8"/>
    </row>
    <row r="55" ht="12.75" hidden="1">
      <c r="F55" s="9"/>
    </row>
    <row r="56" ht="12.75" hidden="1">
      <c r="F56" s="8"/>
    </row>
    <row r="57" ht="12.75" hidden="1">
      <c r="F57" s="10"/>
    </row>
    <row r="58" ht="12.75" hidden="1">
      <c r="F58" s="8"/>
    </row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7" sqref="L27"/>
    </sheetView>
  </sheetViews>
  <sheetFormatPr defaultColWidth="9.140625" defaultRowHeight="12.75"/>
  <cols>
    <col min="1" max="1" width="25.28125" style="12" customWidth="1"/>
    <col min="2" max="4" width="10.7109375" style="59" customWidth="1"/>
    <col min="5" max="5" width="10.7109375" style="60" customWidth="1"/>
    <col min="6" max="6" width="10.7109375" style="54" customWidth="1"/>
    <col min="7" max="7" width="10.8515625" style="14" hidden="1" customWidth="1"/>
    <col min="8" max="8" width="9.28125" style="12" hidden="1" customWidth="1"/>
    <col min="9" max="9" width="12.7109375" style="15" hidden="1" customWidth="1"/>
    <col min="10" max="10" width="4.8515625" style="307" customWidth="1"/>
    <col min="11" max="16384" width="10.7109375" style="12" customWidth="1"/>
  </cols>
  <sheetData>
    <row r="1" spans="1:7" ht="26.25" customHeight="1">
      <c r="A1" s="16"/>
      <c r="B1" s="61"/>
      <c r="C1" s="61"/>
      <c r="G1" s="17"/>
    </row>
    <row r="2" spans="1:6" ht="20.25" customHeight="1">
      <c r="A2" s="18" t="s">
        <v>386</v>
      </c>
      <c r="B2" s="62"/>
      <c r="C2" s="62"/>
      <c r="D2" s="63"/>
      <c r="F2" s="180" t="s">
        <v>109</v>
      </c>
    </row>
    <row r="3" spans="1:7" ht="15" customHeight="1">
      <c r="A3" s="19"/>
      <c r="B3" s="64"/>
      <c r="C3" s="362"/>
      <c r="D3" s="362"/>
      <c r="E3" s="362"/>
      <c r="F3" s="326"/>
      <c r="G3" s="326"/>
    </row>
    <row r="4" spans="1:10" ht="43.5" customHeight="1">
      <c r="A4" s="78" t="s">
        <v>19</v>
      </c>
      <c r="B4" s="369" t="s">
        <v>322</v>
      </c>
      <c r="C4" s="79" t="s">
        <v>323</v>
      </c>
      <c r="D4" s="183" t="s">
        <v>1</v>
      </c>
      <c r="E4" s="331" t="s">
        <v>344</v>
      </c>
      <c r="F4" s="80" t="s">
        <v>324</v>
      </c>
      <c r="G4" s="12"/>
      <c r="H4" s="15"/>
      <c r="I4" s="20" t="s">
        <v>20</v>
      </c>
      <c r="J4" s="308"/>
    </row>
    <row r="5" spans="1:10" ht="12.75">
      <c r="A5" s="23" t="s">
        <v>21</v>
      </c>
      <c r="B5" s="65"/>
      <c r="C5" s="24"/>
      <c r="D5" s="27"/>
      <c r="E5" s="77"/>
      <c r="F5" s="299"/>
      <c r="G5" s="12"/>
      <c r="H5" s="15"/>
      <c r="I5" s="25"/>
      <c r="J5" s="52"/>
    </row>
    <row r="6" spans="1:10" ht="12.75">
      <c r="A6" s="187" t="s">
        <v>22</v>
      </c>
      <c r="B6" s="66">
        <v>3800</v>
      </c>
      <c r="C6" s="71">
        <v>3800</v>
      </c>
      <c r="D6" s="27">
        <v>2960</v>
      </c>
      <c r="E6" s="72">
        <f>SUM(B6/C6)</f>
        <v>1</v>
      </c>
      <c r="F6" s="82">
        <v>4380</v>
      </c>
      <c r="G6" s="13" t="e">
        <f>#REF!-#REF!</f>
        <v>#REF!</v>
      </c>
      <c r="H6" s="15" t="e">
        <f>#REF!/#REF!</f>
        <v>#REF!</v>
      </c>
      <c r="I6" s="28" t="e">
        <f>#REF!/#REF!</f>
        <v>#REF!</v>
      </c>
      <c r="J6" s="309"/>
    </row>
    <row r="7" spans="1:10" ht="12.75">
      <c r="A7" s="187" t="s">
        <v>23</v>
      </c>
      <c r="B7" s="66">
        <v>150</v>
      </c>
      <c r="C7" s="71">
        <v>190</v>
      </c>
      <c r="D7" s="27">
        <v>170</v>
      </c>
      <c r="E7" s="72">
        <f>SUM(B7/C7)</f>
        <v>0.7894736842105263</v>
      </c>
      <c r="F7" s="82">
        <v>189</v>
      </c>
      <c r="G7" s="13" t="e">
        <f>#REF!-#REF!</f>
        <v>#REF!</v>
      </c>
      <c r="H7" s="15" t="e">
        <f>#REF!/#REF!</f>
        <v>#REF!</v>
      </c>
      <c r="I7" s="28" t="e">
        <f>#REF!/#REF!</f>
        <v>#REF!</v>
      </c>
      <c r="J7" s="309"/>
    </row>
    <row r="8" spans="1:10" ht="12.75">
      <c r="A8" s="187" t="s">
        <v>24</v>
      </c>
      <c r="B8" s="66">
        <v>14276</v>
      </c>
      <c r="C8" s="71">
        <v>11680</v>
      </c>
      <c r="D8" s="27">
        <v>12660</v>
      </c>
      <c r="E8" s="72">
        <f>SUM(B8/C8)</f>
        <v>1.2222602739726027</v>
      </c>
      <c r="F8" s="82">
        <v>9412</v>
      </c>
      <c r="G8" s="13" t="e">
        <f>#REF!-#REF!</f>
        <v>#REF!</v>
      </c>
      <c r="H8" s="15" t="e">
        <f>#REF!/#REF!</f>
        <v>#REF!</v>
      </c>
      <c r="I8" s="28" t="e">
        <f>#REF!/#REF!</f>
        <v>#REF!</v>
      </c>
      <c r="J8" s="309"/>
    </row>
    <row r="9" spans="1:10" ht="12.75">
      <c r="A9" s="187" t="s">
        <v>5</v>
      </c>
      <c r="B9" s="67">
        <v>290</v>
      </c>
      <c r="C9" s="73">
        <v>290</v>
      </c>
      <c r="D9" s="29">
        <v>320</v>
      </c>
      <c r="E9" s="74">
        <f>SUM(B9/C9)</f>
        <v>1</v>
      </c>
      <c r="F9" s="83">
        <v>289</v>
      </c>
      <c r="G9" s="13" t="e">
        <f>#REF!-#REF!</f>
        <v>#REF!</v>
      </c>
      <c r="H9" s="15" t="e">
        <f>#REF!/#REF!</f>
        <v>#REF!</v>
      </c>
      <c r="I9" s="30" t="e">
        <f>#REF!/#REF!</f>
        <v>#REF!</v>
      </c>
      <c r="J9" s="309"/>
    </row>
    <row r="10" spans="1:11" ht="12.75">
      <c r="A10" s="188" t="s">
        <v>25</v>
      </c>
      <c r="B10" s="31">
        <f>SUM(B6:B9)</f>
        <v>18516</v>
      </c>
      <c r="C10" s="32">
        <f>SUM(C6:C9)</f>
        <v>15960</v>
      </c>
      <c r="D10" s="32">
        <f>SUM(D6:D9)</f>
        <v>16110</v>
      </c>
      <c r="E10" s="333">
        <f>SUM(B10/C10)</f>
        <v>1.1601503759398497</v>
      </c>
      <c r="F10" s="84">
        <f>SUM(F6:F9)</f>
        <v>14270</v>
      </c>
      <c r="G10" s="13" t="e">
        <f>#REF!-#REF!</f>
        <v>#REF!</v>
      </c>
      <c r="H10" s="15" t="e">
        <f>#REF!/#REF!</f>
        <v>#REF!</v>
      </c>
      <c r="I10" s="28" t="e">
        <f>#REF!/#REF!</f>
        <v>#REF!</v>
      </c>
      <c r="J10" s="309"/>
      <c r="K10" s="13"/>
    </row>
    <row r="11" spans="1:10" ht="12.75">
      <c r="A11" s="187"/>
      <c r="B11" s="33"/>
      <c r="C11" s="27"/>
      <c r="D11" s="27"/>
      <c r="E11" s="72"/>
      <c r="F11" s="82"/>
      <c r="G11" s="13" t="e">
        <f>#REF!-#REF!</f>
        <v>#REF!</v>
      </c>
      <c r="H11" s="15" t="e">
        <f>#REF!/#REF!</f>
        <v>#REF!</v>
      </c>
      <c r="I11" s="28"/>
      <c r="J11" s="309"/>
    </row>
    <row r="12" spans="1:10" ht="12.75">
      <c r="A12" s="188" t="s">
        <v>26</v>
      </c>
      <c r="B12" s="34"/>
      <c r="C12" s="35"/>
      <c r="D12" s="35"/>
      <c r="E12" s="72"/>
      <c r="F12" s="82"/>
      <c r="G12" s="13" t="e">
        <f>#REF!-#REF!</f>
        <v>#REF!</v>
      </c>
      <c r="H12" s="15" t="e">
        <f>#REF!/#REF!</f>
        <v>#REF!</v>
      </c>
      <c r="I12" s="28"/>
      <c r="J12" s="309"/>
    </row>
    <row r="13" spans="1:10" ht="12.75">
      <c r="A13" s="187" t="s">
        <v>27</v>
      </c>
      <c r="B13" s="66">
        <v>335</v>
      </c>
      <c r="C13" s="71">
        <v>200</v>
      </c>
      <c r="D13" s="27">
        <v>690</v>
      </c>
      <c r="E13" s="72">
        <f>SUM(B13/C13)</f>
        <v>1.675</v>
      </c>
      <c r="F13" s="82"/>
      <c r="G13" s="13"/>
      <c r="H13" s="15"/>
      <c r="I13" s="28"/>
      <c r="J13" s="309"/>
    </row>
    <row r="14" spans="1:10" ht="12.75">
      <c r="A14" s="187" t="s">
        <v>28</v>
      </c>
      <c r="B14" s="66">
        <v>25</v>
      </c>
      <c r="C14" s="71">
        <v>25</v>
      </c>
      <c r="D14" s="27">
        <v>50</v>
      </c>
      <c r="E14" s="72">
        <f aca="true" t="shared" si="0" ref="E14:E46">SUM(B14/C14)</f>
        <v>1</v>
      </c>
      <c r="F14" s="82">
        <v>24</v>
      </c>
      <c r="G14" s="13" t="e">
        <f>#REF!-#REF!</f>
        <v>#REF!</v>
      </c>
      <c r="H14" s="15" t="e">
        <f>#REF!/#REF!</f>
        <v>#REF!</v>
      </c>
      <c r="I14" s="28" t="e">
        <f>#REF!/#REF!</f>
        <v>#REF!</v>
      </c>
      <c r="J14" s="309"/>
    </row>
    <row r="15" spans="1:10" ht="12.75">
      <c r="A15" s="187" t="s">
        <v>29</v>
      </c>
      <c r="B15" s="66">
        <v>210</v>
      </c>
      <c r="C15" s="71">
        <v>80</v>
      </c>
      <c r="D15" s="27">
        <v>100</v>
      </c>
      <c r="E15" s="72">
        <f t="shared" si="0"/>
        <v>2.625</v>
      </c>
      <c r="F15" s="82">
        <v>110</v>
      </c>
      <c r="G15" s="13" t="e">
        <f>#REF!-#REF!</f>
        <v>#REF!</v>
      </c>
      <c r="H15" s="15" t="e">
        <f>#REF!/#REF!</f>
        <v>#REF!</v>
      </c>
      <c r="I15" s="28" t="e">
        <f>#REF!/#REF!</f>
        <v>#REF!</v>
      </c>
      <c r="J15" s="309"/>
    </row>
    <row r="16" spans="1:10" ht="12.75">
      <c r="A16" s="187" t="s">
        <v>30</v>
      </c>
      <c r="B16" s="67">
        <v>75</v>
      </c>
      <c r="C16" s="73">
        <v>70</v>
      </c>
      <c r="D16" s="29">
        <v>50</v>
      </c>
      <c r="E16" s="74">
        <f t="shared" si="0"/>
        <v>1.0714285714285714</v>
      </c>
      <c r="F16" s="83">
        <v>83</v>
      </c>
      <c r="G16" s="13" t="e">
        <f>#REF!-#REF!</f>
        <v>#REF!</v>
      </c>
      <c r="H16" s="15" t="e">
        <f>#REF!/#REF!</f>
        <v>#REF!</v>
      </c>
      <c r="I16" s="30" t="e">
        <f>#REF!/#REF!</f>
        <v>#REF!</v>
      </c>
      <c r="J16" s="309"/>
    </row>
    <row r="17" spans="1:10" ht="12.75">
      <c r="A17" s="188" t="s">
        <v>31</v>
      </c>
      <c r="B17" s="31">
        <f>SUM(B13:B16)</f>
        <v>645</v>
      </c>
      <c r="C17" s="32">
        <f>SUM(C13:C16)</f>
        <v>375</v>
      </c>
      <c r="D17" s="32">
        <f>SUM(D13:D16)</f>
        <v>890</v>
      </c>
      <c r="E17" s="333">
        <f t="shared" si="0"/>
        <v>1.72</v>
      </c>
      <c r="F17" s="84">
        <f>SUM(F13:F16)</f>
        <v>217</v>
      </c>
      <c r="G17" s="13" t="e">
        <f>#REF!-#REF!</f>
        <v>#REF!</v>
      </c>
      <c r="H17" s="15" t="e">
        <f>#REF!/#REF!</f>
        <v>#REF!</v>
      </c>
      <c r="I17" s="28" t="e">
        <f>#REF!/#REF!</f>
        <v>#REF!</v>
      </c>
      <c r="J17" s="309"/>
    </row>
    <row r="18" spans="1:10" ht="9" customHeight="1">
      <c r="A18" s="187"/>
      <c r="B18" s="33"/>
      <c r="C18" s="27"/>
      <c r="D18" s="27"/>
      <c r="E18" s="72"/>
      <c r="F18" s="82"/>
      <c r="G18" s="13" t="e">
        <f>#REF!-#REF!</f>
        <v>#REF!</v>
      </c>
      <c r="H18" s="15" t="e">
        <f>#REF!/#REF!</f>
        <v>#REF!</v>
      </c>
      <c r="I18" s="28"/>
      <c r="J18" s="309"/>
    </row>
    <row r="19" spans="1:10" ht="12.75">
      <c r="A19" s="23" t="s">
        <v>7</v>
      </c>
      <c r="B19" s="34"/>
      <c r="C19" s="35"/>
      <c r="D19" s="35"/>
      <c r="E19" s="72"/>
      <c r="F19" s="82"/>
      <c r="G19" s="13" t="e">
        <f>#REF!-#REF!</f>
        <v>#REF!</v>
      </c>
      <c r="H19" s="15" t="e">
        <f>#REF!/#REF!</f>
        <v>#REF!</v>
      </c>
      <c r="I19" s="28"/>
      <c r="J19" s="309"/>
    </row>
    <row r="20" spans="1:10" ht="12.75">
      <c r="A20" s="187" t="s">
        <v>32</v>
      </c>
      <c r="B20" s="66">
        <v>60</v>
      </c>
      <c r="C20" s="71">
        <v>60</v>
      </c>
      <c r="D20" s="27">
        <v>60</v>
      </c>
      <c r="E20" s="72">
        <f t="shared" si="0"/>
        <v>1</v>
      </c>
      <c r="F20" s="82">
        <v>59</v>
      </c>
      <c r="G20" s="13" t="e">
        <f>#REF!-#REF!</f>
        <v>#REF!</v>
      </c>
      <c r="H20" s="15" t="e">
        <f>#REF!/#REF!</f>
        <v>#REF!</v>
      </c>
      <c r="I20" s="28" t="e">
        <f>#REF!/#REF!</f>
        <v>#REF!</v>
      </c>
      <c r="J20" s="309"/>
    </row>
    <row r="21" spans="1:10" ht="12.75">
      <c r="A21" s="187" t="s">
        <v>33</v>
      </c>
      <c r="B21" s="67">
        <v>450</v>
      </c>
      <c r="C21" s="73">
        <v>390</v>
      </c>
      <c r="D21" s="29">
        <v>450</v>
      </c>
      <c r="E21" s="74">
        <f t="shared" si="0"/>
        <v>1.1538461538461537</v>
      </c>
      <c r="F21" s="83">
        <v>373</v>
      </c>
      <c r="G21" s="13" t="e">
        <f>#REF!-#REF!</f>
        <v>#REF!</v>
      </c>
      <c r="H21" s="15" t="e">
        <f>#REF!/#REF!</f>
        <v>#REF!</v>
      </c>
      <c r="I21" s="30" t="e">
        <f>#REF!/#REF!</f>
        <v>#REF!</v>
      </c>
      <c r="J21" s="309"/>
    </row>
    <row r="22" spans="1:10" ht="12.75">
      <c r="A22" s="188" t="s">
        <v>34</v>
      </c>
      <c r="B22" s="37">
        <f>SUM(B20:B21)</f>
        <v>510</v>
      </c>
      <c r="C22" s="38">
        <f>SUM(C20:C21)</f>
        <v>450</v>
      </c>
      <c r="D22" s="38">
        <f>SUM(D20:D21)</f>
        <v>510</v>
      </c>
      <c r="E22" s="333">
        <f t="shared" si="0"/>
        <v>1.1333333333333333</v>
      </c>
      <c r="F22" s="84">
        <f>SUM(F19:F21)</f>
        <v>432</v>
      </c>
      <c r="G22" s="13" t="e">
        <f>#REF!-#REF!</f>
        <v>#REF!</v>
      </c>
      <c r="H22" s="15" t="e">
        <f>#REF!/#REF!</f>
        <v>#REF!</v>
      </c>
      <c r="I22" s="28" t="e">
        <f>#REF!/#REF!</f>
        <v>#REF!</v>
      </c>
      <c r="J22" s="309"/>
    </row>
    <row r="23" spans="1:10" ht="12.75">
      <c r="A23" s="188"/>
      <c r="B23" s="34"/>
      <c r="C23" s="35"/>
      <c r="D23" s="32"/>
      <c r="E23" s="72"/>
      <c r="F23" s="84"/>
      <c r="G23" s="13" t="e">
        <f>#REF!-#REF!</f>
        <v>#REF!</v>
      </c>
      <c r="H23" s="15" t="e">
        <f>#REF!/#REF!</f>
        <v>#REF!</v>
      </c>
      <c r="I23" s="28"/>
      <c r="J23" s="309"/>
    </row>
    <row r="24" spans="1:10" ht="10.5" customHeight="1">
      <c r="A24" s="23" t="s">
        <v>8</v>
      </c>
      <c r="B24" s="34"/>
      <c r="C24" s="35"/>
      <c r="D24" s="70"/>
      <c r="E24" s="72"/>
      <c r="F24" s="82"/>
      <c r="G24" s="13" t="e">
        <f>#REF!-#REF!</f>
        <v>#REF!</v>
      </c>
      <c r="H24" s="15" t="e">
        <f>#REF!/#REF!</f>
        <v>#REF!</v>
      </c>
      <c r="I24" s="28"/>
      <c r="J24" s="309"/>
    </row>
    <row r="25" spans="1:11" ht="12.75">
      <c r="A25" s="189" t="s">
        <v>35</v>
      </c>
      <c r="B25" s="39">
        <v>2500</v>
      </c>
      <c r="C25" s="40">
        <v>2500</v>
      </c>
      <c r="D25" s="40">
        <v>2500</v>
      </c>
      <c r="E25" s="72">
        <f t="shared" si="0"/>
        <v>1</v>
      </c>
      <c r="F25" s="82">
        <v>2888</v>
      </c>
      <c r="G25" s="13" t="e">
        <f>#REF!-#REF!</f>
        <v>#REF!</v>
      </c>
      <c r="H25" s="15" t="e">
        <f>#REF!/#REF!</f>
        <v>#REF!</v>
      </c>
      <c r="I25" s="28" t="e">
        <f>#REF!/#REF!</f>
        <v>#REF!</v>
      </c>
      <c r="J25" s="309"/>
      <c r="K25" s="300"/>
    </row>
    <row r="26" spans="1:11" ht="12.75">
      <c r="A26" s="189" t="s">
        <v>36</v>
      </c>
      <c r="B26" s="39">
        <v>500</v>
      </c>
      <c r="C26" s="40">
        <v>350</v>
      </c>
      <c r="D26" s="40">
        <v>350</v>
      </c>
      <c r="E26" s="72">
        <f t="shared" si="0"/>
        <v>1.4285714285714286</v>
      </c>
      <c r="F26" s="82">
        <v>360</v>
      </c>
      <c r="G26" s="13" t="e">
        <f>#REF!-#REF!</f>
        <v>#REF!</v>
      </c>
      <c r="H26" s="15" t="e">
        <f>#REF!/#REF!</f>
        <v>#REF!</v>
      </c>
      <c r="I26" s="28" t="e">
        <f>#REF!/#REF!</f>
        <v>#REF!</v>
      </c>
      <c r="J26" s="309"/>
      <c r="K26" s="300"/>
    </row>
    <row r="27" spans="1:11" ht="12.75">
      <c r="A27" s="189" t="s">
        <v>343</v>
      </c>
      <c r="B27" s="39">
        <v>140</v>
      </c>
      <c r="C27" s="40">
        <v>1600</v>
      </c>
      <c r="D27" s="40">
        <v>1150</v>
      </c>
      <c r="E27" s="72">
        <f t="shared" si="0"/>
        <v>0.0875</v>
      </c>
      <c r="F27" s="82">
        <v>2126</v>
      </c>
      <c r="G27" s="13" t="e">
        <f>#REF!-#REF!</f>
        <v>#REF!</v>
      </c>
      <c r="H27" s="15" t="e">
        <f>#REF!/#REF!</f>
        <v>#REF!</v>
      </c>
      <c r="I27" s="28" t="e">
        <f>#REF!/#REF!</f>
        <v>#REF!</v>
      </c>
      <c r="J27" s="309"/>
      <c r="K27" s="300"/>
    </row>
    <row r="28" spans="1:11" ht="12.75">
      <c r="A28" s="189" t="s">
        <v>37</v>
      </c>
      <c r="B28" s="39">
        <v>0</v>
      </c>
      <c r="C28" s="40">
        <v>113</v>
      </c>
      <c r="D28" s="40">
        <v>250</v>
      </c>
      <c r="E28" s="72">
        <f t="shared" si="0"/>
        <v>0</v>
      </c>
      <c r="F28" s="82">
        <v>239</v>
      </c>
      <c r="G28" s="13"/>
      <c r="H28" s="15"/>
      <c r="I28" s="28"/>
      <c r="J28" s="309"/>
      <c r="K28" s="300"/>
    </row>
    <row r="29" spans="1:11" ht="12.75">
      <c r="A29" s="189" t="s">
        <v>38</v>
      </c>
      <c r="B29" s="39">
        <v>1100</v>
      </c>
      <c r="C29" s="40">
        <v>215</v>
      </c>
      <c r="D29" s="40">
        <v>250</v>
      </c>
      <c r="E29" s="72">
        <f t="shared" si="0"/>
        <v>5.116279069767442</v>
      </c>
      <c r="F29" s="82">
        <v>388</v>
      </c>
      <c r="G29" s="13"/>
      <c r="H29" s="15"/>
      <c r="I29" s="28" t="e">
        <f>#REF!/#REF!</f>
        <v>#REF!</v>
      </c>
      <c r="J29" s="309"/>
      <c r="K29" s="300"/>
    </row>
    <row r="30" spans="1:11" ht="12.75">
      <c r="A30" s="189" t="s">
        <v>39</v>
      </c>
      <c r="B30" s="39">
        <v>400</v>
      </c>
      <c r="C30" s="40">
        <v>350</v>
      </c>
      <c r="D30" s="40">
        <v>300</v>
      </c>
      <c r="E30" s="72">
        <f t="shared" si="0"/>
        <v>1.1428571428571428</v>
      </c>
      <c r="F30" s="82">
        <v>448</v>
      </c>
      <c r="G30" s="13" t="e">
        <f>#REF!-#REF!</f>
        <v>#REF!</v>
      </c>
      <c r="H30" s="15" t="e">
        <f>#REF!/#REF!</f>
        <v>#REF!</v>
      </c>
      <c r="I30" s="28" t="e">
        <f>#REF!/#REF!</f>
        <v>#REF!</v>
      </c>
      <c r="J30" s="309"/>
      <c r="K30" s="300"/>
    </row>
    <row r="31" spans="1:11" ht="12.75">
      <c r="A31" s="189" t="s">
        <v>40</v>
      </c>
      <c r="B31" s="39">
        <v>3000</v>
      </c>
      <c r="C31" s="40">
        <v>3400</v>
      </c>
      <c r="D31" s="40">
        <v>3500</v>
      </c>
      <c r="E31" s="72">
        <f t="shared" si="0"/>
        <v>0.8823529411764706</v>
      </c>
      <c r="F31" s="82">
        <v>3430</v>
      </c>
      <c r="G31" s="13" t="e">
        <f>#REF!-#REF!</f>
        <v>#REF!</v>
      </c>
      <c r="H31" s="15" t="e">
        <f>#REF!/#REF!</f>
        <v>#REF!</v>
      </c>
      <c r="I31" s="28" t="e">
        <f>#REF!/#REF!</f>
        <v>#REF!</v>
      </c>
      <c r="J31" s="309"/>
      <c r="K31" s="300"/>
    </row>
    <row r="32" spans="1:11" ht="12.75">
      <c r="A32" s="189" t="s">
        <v>41</v>
      </c>
      <c r="B32" s="39">
        <v>28845</v>
      </c>
      <c r="C32" s="40">
        <v>21460</v>
      </c>
      <c r="D32" s="40">
        <v>22130</v>
      </c>
      <c r="E32" s="72">
        <f t="shared" si="0"/>
        <v>1.3441286113699906</v>
      </c>
      <c r="F32" s="82">
        <v>16951</v>
      </c>
      <c r="G32" s="13" t="e">
        <f>#REF!-#REF!</f>
        <v>#REF!</v>
      </c>
      <c r="H32" s="15" t="e">
        <f>#REF!/#REF!</f>
        <v>#REF!</v>
      </c>
      <c r="I32" s="28" t="e">
        <f>#REF!/#REF!</f>
        <v>#REF!</v>
      </c>
      <c r="J32" s="309"/>
      <c r="K32" s="300"/>
    </row>
    <row r="33" spans="1:11" ht="12.75">
      <c r="A33" s="189" t="s">
        <v>42</v>
      </c>
      <c r="B33" s="39">
        <v>1250</v>
      </c>
      <c r="C33" s="40">
        <v>1250</v>
      </c>
      <c r="D33" s="40">
        <v>1050</v>
      </c>
      <c r="E33" s="72">
        <f t="shared" si="0"/>
        <v>1</v>
      </c>
      <c r="F33" s="82">
        <v>1023</v>
      </c>
      <c r="G33" s="13" t="e">
        <f>#REF!-#REF!</f>
        <v>#REF!</v>
      </c>
      <c r="H33" s="15" t="e">
        <f>#REF!/#REF!</f>
        <v>#REF!</v>
      </c>
      <c r="I33" s="28" t="e">
        <f>#REF!/#REF!</f>
        <v>#REF!</v>
      </c>
      <c r="J33" s="309"/>
      <c r="K33" s="300"/>
    </row>
    <row r="34" spans="1:11" ht="12.75">
      <c r="A34" s="189" t="s">
        <v>43</v>
      </c>
      <c r="B34" s="39">
        <v>5660</v>
      </c>
      <c r="C34" s="40">
        <v>7620</v>
      </c>
      <c r="D34" s="40">
        <v>5110</v>
      </c>
      <c r="E34" s="72">
        <f t="shared" si="0"/>
        <v>0.7427821522309711</v>
      </c>
      <c r="F34" s="82">
        <v>7732</v>
      </c>
      <c r="G34" s="13" t="e">
        <f>#REF!-#REF!</f>
        <v>#REF!</v>
      </c>
      <c r="H34" s="15" t="e">
        <f>#REF!/#REF!</f>
        <v>#REF!</v>
      </c>
      <c r="I34" s="28" t="e">
        <f>#REF!/#REF!</f>
        <v>#REF!</v>
      </c>
      <c r="J34" s="309"/>
      <c r="K34" s="300"/>
    </row>
    <row r="35" spans="1:11" ht="12.75">
      <c r="A35" s="189" t="s">
        <v>44</v>
      </c>
      <c r="B35" s="39">
        <v>370</v>
      </c>
      <c r="C35" s="40">
        <v>344</v>
      </c>
      <c r="D35" s="40">
        <v>330</v>
      </c>
      <c r="E35" s="72">
        <f t="shared" si="0"/>
        <v>1.0755813953488371</v>
      </c>
      <c r="F35" s="82">
        <v>366</v>
      </c>
      <c r="G35" s="13" t="e">
        <f>#REF!-#REF!</f>
        <v>#REF!</v>
      </c>
      <c r="H35" s="15" t="e">
        <f>#REF!/#REF!</f>
        <v>#REF!</v>
      </c>
      <c r="I35" s="28" t="e">
        <f>#REF!/#REF!</f>
        <v>#REF!</v>
      </c>
      <c r="J35" s="309"/>
      <c r="K35" s="300"/>
    </row>
    <row r="36" spans="1:11" ht="12.75">
      <c r="A36" s="189" t="s">
        <v>45</v>
      </c>
      <c r="B36" s="39">
        <v>1600</v>
      </c>
      <c r="C36" s="40">
        <v>1200</v>
      </c>
      <c r="D36" s="40">
        <v>1600</v>
      </c>
      <c r="E36" s="72">
        <f t="shared" si="0"/>
        <v>1.3333333333333333</v>
      </c>
      <c r="F36" s="82">
        <v>1664</v>
      </c>
      <c r="G36" s="13" t="e">
        <f>#REF!-#REF!</f>
        <v>#REF!</v>
      </c>
      <c r="H36" s="15" t="e">
        <f>#REF!/#REF!</f>
        <v>#REF!</v>
      </c>
      <c r="I36" s="28" t="e">
        <f>#REF!/#REF!</f>
        <v>#REF!</v>
      </c>
      <c r="J36" s="309"/>
      <c r="K36" s="300"/>
    </row>
    <row r="37" spans="1:11" ht="12.75">
      <c r="A37" s="189" t="s">
        <v>46</v>
      </c>
      <c r="B37" s="39">
        <v>1200</v>
      </c>
      <c r="C37" s="40">
        <v>1700</v>
      </c>
      <c r="D37" s="40">
        <v>750</v>
      </c>
      <c r="E37" s="72">
        <f t="shared" si="0"/>
        <v>0.7058823529411765</v>
      </c>
      <c r="F37" s="82">
        <v>1244</v>
      </c>
      <c r="G37" s="13" t="e">
        <f>#REF!-#REF!</f>
        <v>#REF!</v>
      </c>
      <c r="H37" s="15" t="e">
        <f>#REF!/#REF!</f>
        <v>#REF!</v>
      </c>
      <c r="I37" s="28" t="e">
        <f>#REF!/#REF!</f>
        <v>#REF!</v>
      </c>
      <c r="J37" s="309"/>
      <c r="K37" s="300"/>
    </row>
    <row r="38" spans="1:11" s="42" customFormat="1" ht="12.75">
      <c r="A38" s="190" t="s">
        <v>47</v>
      </c>
      <c r="B38" s="365">
        <f>SUM(B25+B26+B29+B30+B31+B32+B33+B34+B35+B36+B37)*11%*-1</f>
        <v>-5106.75</v>
      </c>
      <c r="C38" s="41">
        <f>SUM(C25+C26+C29+C30+C31+C32+C33+C34+C35+C36+C37)*11%*-1</f>
        <v>-4442.79</v>
      </c>
      <c r="D38" s="41">
        <v>-4170</v>
      </c>
      <c r="E38" s="74">
        <f t="shared" si="0"/>
        <v>1.1494466315085792</v>
      </c>
      <c r="F38" s="85">
        <v>-3726</v>
      </c>
      <c r="G38" s="13" t="e">
        <f>#REF!-#REF!</f>
        <v>#REF!</v>
      </c>
      <c r="H38" s="15" t="e">
        <f>#REF!/#REF!</f>
        <v>#REF!</v>
      </c>
      <c r="I38" s="30" t="e">
        <f>#REF!/#REF!</f>
        <v>#REF!</v>
      </c>
      <c r="J38" s="309"/>
      <c r="K38" s="301"/>
    </row>
    <row r="39" spans="1:11" ht="12.75">
      <c r="A39" s="188" t="s">
        <v>48</v>
      </c>
      <c r="B39" s="31">
        <f>SUM(B25:B38)</f>
        <v>41458.25</v>
      </c>
      <c r="C39" s="32">
        <f>SUM(C25:C38)</f>
        <v>37659.21</v>
      </c>
      <c r="D39" s="32">
        <f>SUM(D25:D38)</f>
        <v>35100</v>
      </c>
      <c r="E39" s="333">
        <f t="shared" si="0"/>
        <v>1.1008794395846329</v>
      </c>
      <c r="F39" s="84">
        <f>SUM(F25:F38)</f>
        <v>35133</v>
      </c>
      <c r="G39" s="43" t="e">
        <f>#REF!-#REF!</f>
        <v>#REF!</v>
      </c>
      <c r="H39" s="44" t="e">
        <f>#REF!/#REF!</f>
        <v>#REF!</v>
      </c>
      <c r="I39" s="28" t="e">
        <f>#REF!/#REF!</f>
        <v>#REF!</v>
      </c>
      <c r="J39" s="309"/>
      <c r="K39" s="302"/>
    </row>
    <row r="40" spans="1:10" ht="12.75">
      <c r="A40" s="188"/>
      <c r="B40" s="31"/>
      <c r="C40" s="32"/>
      <c r="D40" s="32"/>
      <c r="E40" s="72"/>
      <c r="F40" s="84"/>
      <c r="G40" s="43"/>
      <c r="H40" s="44"/>
      <c r="I40" s="28"/>
      <c r="J40" s="309"/>
    </row>
    <row r="41" spans="1:10" ht="12.75">
      <c r="A41" s="23" t="s">
        <v>49</v>
      </c>
      <c r="B41" s="34"/>
      <c r="C41" s="35"/>
      <c r="D41" s="70"/>
      <c r="E41" s="72"/>
      <c r="F41" s="82"/>
      <c r="G41" s="13" t="e">
        <f>#REF!-#REF!</f>
        <v>#REF!</v>
      </c>
      <c r="H41" s="15" t="e">
        <f>#REF!/#REF!</f>
        <v>#REF!</v>
      </c>
      <c r="I41" s="28"/>
      <c r="J41" s="309"/>
    </row>
    <row r="42" spans="1:10" ht="12.75">
      <c r="A42" s="187" t="s">
        <v>50</v>
      </c>
      <c r="B42" s="33">
        <v>220</v>
      </c>
      <c r="C42" s="27">
        <v>220</v>
      </c>
      <c r="D42" s="75">
        <v>200</v>
      </c>
      <c r="E42" s="72">
        <f t="shared" si="0"/>
        <v>1</v>
      </c>
      <c r="F42" s="86">
        <v>218</v>
      </c>
      <c r="G42" s="13" t="e">
        <f>#REF!-#REF!</f>
        <v>#REF!</v>
      </c>
      <c r="H42" s="15" t="e">
        <f>#REF!/#REF!</f>
        <v>#REF!</v>
      </c>
      <c r="I42" s="28" t="e">
        <f>#REF!/#REF!</f>
        <v>#REF!</v>
      </c>
      <c r="J42" s="309"/>
    </row>
    <row r="43" spans="1:10" ht="12.75">
      <c r="A43" s="187" t="s">
        <v>9</v>
      </c>
      <c r="B43" s="36">
        <v>11</v>
      </c>
      <c r="C43" s="29">
        <v>10</v>
      </c>
      <c r="D43" s="76">
        <v>30</v>
      </c>
      <c r="E43" s="74">
        <f t="shared" si="0"/>
        <v>1.1</v>
      </c>
      <c r="F43" s="83">
        <v>11</v>
      </c>
      <c r="G43" s="13" t="e">
        <f>#REF!-#REF!</f>
        <v>#REF!</v>
      </c>
      <c r="H43" s="15" t="e">
        <f>#REF!/#REF!</f>
        <v>#REF!</v>
      </c>
      <c r="I43" s="28" t="e">
        <f>#REF!/#REF!</f>
        <v>#REF!</v>
      </c>
      <c r="J43" s="309"/>
    </row>
    <row r="44" spans="1:10" ht="12.75">
      <c r="A44" s="188" t="s">
        <v>51</v>
      </c>
      <c r="B44" s="31">
        <f>SUM(B42:B43)</f>
        <v>231</v>
      </c>
      <c r="C44" s="32">
        <f>SUM(C42:C43)</f>
        <v>230</v>
      </c>
      <c r="D44" s="32">
        <f>SUM(D42:D43)</f>
        <v>230</v>
      </c>
      <c r="E44" s="333">
        <f t="shared" si="0"/>
        <v>1.0043478260869565</v>
      </c>
      <c r="F44" s="84">
        <f>SUM(F41:F43)</f>
        <v>229</v>
      </c>
      <c r="G44" s="13" t="e">
        <f>#REF!-#REF!</f>
        <v>#REF!</v>
      </c>
      <c r="H44" s="15" t="e">
        <f>#REF!/#REF!</f>
        <v>#REF!</v>
      </c>
      <c r="I44" s="28" t="e">
        <f>#REF!/#REF!</f>
        <v>#REF!</v>
      </c>
      <c r="J44" s="309"/>
    </row>
    <row r="45" spans="1:10" ht="12.75">
      <c r="A45" s="187"/>
      <c r="B45" s="33"/>
      <c r="C45" s="27"/>
      <c r="D45" s="70"/>
      <c r="E45" s="72"/>
      <c r="F45" s="82"/>
      <c r="G45" s="13" t="e">
        <f>#REF!-#REF!</f>
        <v>#REF!</v>
      </c>
      <c r="H45" s="15" t="e">
        <f>#REF!/#REF!</f>
        <v>#REF!</v>
      </c>
      <c r="I45" s="30"/>
      <c r="J45" s="309"/>
    </row>
    <row r="46" spans="1:10" ht="12.75">
      <c r="A46" s="191" t="s">
        <v>10</v>
      </c>
      <c r="B46" s="45">
        <f>+B10+B17+B22+B39+B44</f>
        <v>61360.25</v>
      </c>
      <c r="C46" s="46">
        <f>+C10+C17+C22+C39+C44</f>
        <v>54674.21</v>
      </c>
      <c r="D46" s="81">
        <f>+D10+D17+D22+D39+D44</f>
        <v>52840</v>
      </c>
      <c r="E46" s="332">
        <f t="shared" si="0"/>
        <v>1.1222887354019382</v>
      </c>
      <c r="F46" s="81">
        <f>+F10+F17+F22+F39+F44</f>
        <v>50281</v>
      </c>
      <c r="G46" s="13" t="e">
        <f>#REF!-#REF!</f>
        <v>#REF!</v>
      </c>
      <c r="H46" s="15" t="e">
        <f>#REF!/#REF!</f>
        <v>#REF!</v>
      </c>
      <c r="I46" s="28" t="e">
        <f>#REF!/#REF!</f>
        <v>#REF!</v>
      </c>
      <c r="J46" s="309"/>
    </row>
    <row r="47" spans="1:10" ht="12.75">
      <c r="A47" s="22"/>
      <c r="B47" s="50"/>
      <c r="C47" s="50"/>
      <c r="D47" s="50"/>
      <c r="E47" s="68"/>
      <c r="F47" s="69"/>
      <c r="G47" s="47"/>
      <c r="H47" s="21"/>
      <c r="I47" s="48"/>
      <c r="J47" s="310"/>
    </row>
    <row r="48" spans="1:10" ht="12.75">
      <c r="A48" s="49"/>
      <c r="B48" s="50"/>
      <c r="C48" s="49"/>
      <c r="D48" s="49"/>
      <c r="E48" s="51"/>
      <c r="G48" s="12"/>
      <c r="H48" s="15"/>
      <c r="I48" s="12"/>
      <c r="J48" s="59"/>
    </row>
    <row r="49" spans="1:7" ht="12.75">
      <c r="A49" s="49"/>
      <c r="B49" s="50"/>
      <c r="C49" s="50"/>
      <c r="D49" s="49"/>
      <c r="E49" s="68"/>
      <c r="F49" s="50"/>
      <c r="G49" s="53"/>
    </row>
    <row r="50" spans="1:7" ht="12.75">
      <c r="A50" s="401"/>
      <c r="B50" s="402"/>
      <c r="C50" s="402"/>
      <c r="D50" s="402"/>
      <c r="E50" s="403"/>
      <c r="F50" s="338"/>
      <c r="G50" s="53"/>
    </row>
    <row r="51" spans="1:6" ht="12.75">
      <c r="A51" s="401"/>
      <c r="B51" s="54"/>
      <c r="C51" s="54"/>
      <c r="D51" s="402"/>
      <c r="E51" s="403"/>
      <c r="F51" s="50"/>
    </row>
    <row r="52" spans="1:6" ht="12.75">
      <c r="A52" s="401"/>
      <c r="B52" s="402"/>
      <c r="C52" s="402"/>
      <c r="D52" s="402"/>
      <c r="E52" s="51"/>
      <c r="F52" s="337"/>
    </row>
    <row r="53" spans="1:5" ht="12.75">
      <c r="A53" s="401"/>
      <c r="B53" s="402"/>
      <c r="C53" s="402"/>
      <c r="D53" s="402"/>
      <c r="E53" s="51"/>
    </row>
    <row r="54" spans="1:7" ht="12.75">
      <c r="A54" s="401"/>
      <c r="B54" s="402"/>
      <c r="C54" s="402"/>
      <c r="D54" s="402"/>
      <c r="E54" s="51"/>
      <c r="G54" s="55"/>
    </row>
    <row r="55" spans="1:7" ht="12.75">
      <c r="A55" s="401"/>
      <c r="B55" s="402"/>
      <c r="C55" s="402"/>
      <c r="D55" s="402"/>
      <c r="E55" s="51"/>
      <c r="G55" s="55"/>
    </row>
    <row r="56" spans="1:7" ht="12.75">
      <c r="A56" s="401"/>
      <c r="B56" s="402"/>
      <c r="C56" s="402"/>
      <c r="D56" s="402"/>
      <c r="E56" s="51"/>
      <c r="G56" s="55"/>
    </row>
    <row r="57" spans="5:7" ht="12.75">
      <c r="E57" s="26"/>
      <c r="G57" s="55"/>
    </row>
    <row r="58" spans="5:7" ht="12.75">
      <c r="E58" s="26"/>
      <c r="G58" s="55"/>
    </row>
    <row r="59" spans="5:7" ht="12.75">
      <c r="E59" s="26"/>
      <c r="G59" s="55"/>
    </row>
    <row r="60" spans="5:7" ht="12.75">
      <c r="E60" s="26"/>
      <c r="G60" s="55"/>
    </row>
    <row r="61" spans="5:7" ht="12.75">
      <c r="E61" s="26"/>
      <c r="G61" s="55"/>
    </row>
    <row r="62" spans="5:7" ht="12.75">
      <c r="E62" s="26"/>
      <c r="G62" s="55"/>
    </row>
    <row r="63" spans="5:7" ht="12.75">
      <c r="E63" s="26"/>
      <c r="G63" s="55"/>
    </row>
    <row r="64" spans="5:10" ht="12.75">
      <c r="E64" s="26"/>
      <c r="G64" s="55"/>
      <c r="I64" s="56"/>
      <c r="J64" s="309"/>
    </row>
    <row r="65" spans="5:10" ht="12.75">
      <c r="E65" s="26"/>
      <c r="G65" s="55"/>
      <c r="I65" s="56"/>
      <c r="J65" s="309"/>
    </row>
    <row r="66" spans="5:10" ht="12.75">
      <c r="E66" s="26"/>
      <c r="G66" s="55"/>
      <c r="I66" s="57"/>
      <c r="J66" s="311"/>
    </row>
    <row r="67" spans="5:10" ht="12.75">
      <c r="E67" s="26"/>
      <c r="G67" s="55"/>
      <c r="I67" s="57"/>
      <c r="J67" s="311"/>
    </row>
    <row r="68" spans="5:10" ht="12.75">
      <c r="E68" s="26"/>
      <c r="G68" s="55"/>
      <c r="I68" s="56"/>
      <c r="J68" s="309"/>
    </row>
    <row r="69" spans="5:10" ht="12.75">
      <c r="E69" s="26"/>
      <c r="G69" s="55"/>
      <c r="I69" s="56"/>
      <c r="J69" s="309"/>
    </row>
    <row r="70" spans="7:10" ht="12.75">
      <c r="G70" s="55"/>
      <c r="I70" s="56"/>
      <c r="J70" s="309"/>
    </row>
    <row r="71" spans="7:10" ht="12.75">
      <c r="G71" s="55"/>
      <c r="I71" s="56"/>
      <c r="J71" s="309"/>
    </row>
    <row r="72" spans="6:10" ht="12.75">
      <c r="F72" s="87"/>
      <c r="I72" s="56"/>
      <c r="J72" s="309"/>
    </row>
    <row r="73" spans="6:10" ht="12.75">
      <c r="F73" s="87"/>
      <c r="I73" s="56"/>
      <c r="J73" s="309"/>
    </row>
    <row r="74" spans="6:10" ht="12.75">
      <c r="F74" s="87"/>
      <c r="I74" s="56"/>
      <c r="J74" s="309"/>
    </row>
    <row r="75" spans="6:10" ht="12.75">
      <c r="F75" s="87"/>
      <c r="I75" s="56"/>
      <c r="J75" s="309"/>
    </row>
    <row r="76" spans="6:10" ht="12.75">
      <c r="F76" s="87"/>
      <c r="I76" s="56"/>
      <c r="J76" s="309"/>
    </row>
    <row r="77" spans="6:10" ht="12.75">
      <c r="F77" s="87"/>
      <c r="I77" s="56"/>
      <c r="J77" s="309"/>
    </row>
    <row r="78" spans="6:10" ht="12.75">
      <c r="F78" s="87"/>
      <c r="I78" s="56"/>
      <c r="J78" s="309"/>
    </row>
    <row r="79" spans="6:10" ht="12.75">
      <c r="F79" s="87"/>
      <c r="I79" s="56"/>
      <c r="J79" s="309"/>
    </row>
    <row r="80" spans="6:10" ht="12.75">
      <c r="F80" s="87"/>
      <c r="I80" s="56"/>
      <c r="J80" s="309"/>
    </row>
    <row r="81" spans="6:10" ht="12.75">
      <c r="F81" s="87"/>
      <c r="I81" s="56"/>
      <c r="J81" s="309"/>
    </row>
    <row r="82" spans="6:10" ht="12.75">
      <c r="F82" s="87"/>
      <c r="I82" s="56"/>
      <c r="J82" s="309"/>
    </row>
    <row r="83" spans="6:10" ht="12.75">
      <c r="F83" s="87"/>
      <c r="I83" s="56"/>
      <c r="J83" s="309"/>
    </row>
    <row r="84" spans="6:10" ht="12.75">
      <c r="F84" s="87"/>
      <c r="I84" s="56"/>
      <c r="J84" s="309"/>
    </row>
    <row r="85" spans="6:10" ht="12.75">
      <c r="F85" s="87"/>
      <c r="I85" s="56"/>
      <c r="J85" s="309"/>
    </row>
    <row r="86" spans="6:10" ht="12.75">
      <c r="F86" s="87"/>
      <c r="I86" s="56"/>
      <c r="J86" s="309"/>
    </row>
    <row r="87" spans="6:10" ht="12.75">
      <c r="F87" s="87"/>
      <c r="I87" s="56"/>
      <c r="J87" s="309"/>
    </row>
    <row r="88" spans="6:10" ht="12.75">
      <c r="F88" s="87"/>
      <c r="I88" s="57"/>
      <c r="J88" s="311"/>
    </row>
    <row r="89" spans="6:10" ht="12.75">
      <c r="F89" s="87"/>
      <c r="I89" s="57"/>
      <c r="J89" s="311"/>
    </row>
    <row r="90" spans="6:10" ht="12.75">
      <c r="F90" s="87"/>
      <c r="I90" s="57"/>
      <c r="J90" s="311"/>
    </row>
    <row r="91" spans="6:10" ht="12.75">
      <c r="F91" s="87"/>
      <c r="I91" s="56"/>
      <c r="J91" s="309"/>
    </row>
    <row r="92" spans="6:10" ht="12.75">
      <c r="F92" s="87"/>
      <c r="I92" s="56"/>
      <c r="J92" s="309"/>
    </row>
    <row r="93" spans="6:10" ht="12.75">
      <c r="F93" s="87"/>
      <c r="I93" s="56"/>
      <c r="J93" s="309"/>
    </row>
    <row r="94" spans="6:10" ht="12.75">
      <c r="F94" s="87"/>
      <c r="I94" s="56"/>
      <c r="J94" s="309"/>
    </row>
    <row r="95" spans="6:10" ht="12.75">
      <c r="F95" s="87"/>
      <c r="I95" s="56"/>
      <c r="J95" s="309"/>
    </row>
    <row r="96" spans="6:10" ht="12.75">
      <c r="F96" s="87"/>
      <c r="I96" s="58"/>
      <c r="J96" s="312"/>
    </row>
    <row r="97" spans="6:10" ht="12.75">
      <c r="F97" s="87"/>
      <c r="I97" s="56"/>
      <c r="J97" s="309"/>
    </row>
    <row r="98" spans="6:10" ht="12.75">
      <c r="F98" s="87"/>
      <c r="I98" s="56"/>
      <c r="J98" s="309"/>
    </row>
    <row r="99" spans="6:10" ht="12.75">
      <c r="F99" s="87"/>
      <c r="I99" s="56"/>
      <c r="J99" s="309"/>
    </row>
    <row r="100" spans="6:10" ht="12.75">
      <c r="F100" s="87"/>
      <c r="I100" s="56"/>
      <c r="J100" s="309"/>
    </row>
    <row r="101" spans="6:10" ht="12.75">
      <c r="F101" s="87"/>
      <c r="I101" s="56"/>
      <c r="J101" s="309"/>
    </row>
    <row r="102" spans="6:10" ht="12.75">
      <c r="F102" s="87"/>
      <c r="I102" s="56"/>
      <c r="J102" s="309"/>
    </row>
    <row r="103" spans="9:10" ht="12.75">
      <c r="I103" s="56"/>
      <c r="J103" s="309"/>
    </row>
    <row r="104" spans="9:10" ht="12.75">
      <c r="I104" s="56"/>
      <c r="J104" s="309"/>
    </row>
    <row r="105" spans="9:10" ht="12.75">
      <c r="I105" s="56"/>
      <c r="J105" s="309"/>
    </row>
    <row r="106" spans="9:10" ht="12.75">
      <c r="I106" s="56"/>
      <c r="J106" s="309"/>
    </row>
    <row r="107" spans="9:10" ht="12.75">
      <c r="I107" s="56"/>
      <c r="J107" s="309"/>
    </row>
  </sheetData>
  <mergeCells count="1">
    <mergeCell ref="C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1"/>
  <sheetViews>
    <sheetView workbookViewId="0" topLeftCell="A1">
      <pane xSplit="1" ySplit="5" topLeftCell="B9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8" sqref="J18"/>
    </sheetView>
  </sheetViews>
  <sheetFormatPr defaultColWidth="9.140625" defaultRowHeight="12.75"/>
  <cols>
    <col min="1" max="1" width="43.140625" style="90" customWidth="1"/>
    <col min="2" max="3" width="10.7109375" style="177" customWidth="1"/>
    <col min="4" max="4" width="10.7109375" style="90" customWidth="1"/>
    <col min="5" max="5" width="10.7109375" style="177" customWidth="1"/>
    <col min="6" max="6" width="4.140625" style="90" customWidth="1"/>
    <col min="7" max="16384" width="8.28125" style="90" customWidth="1"/>
  </cols>
  <sheetData>
    <row r="1" spans="1:5" ht="12">
      <c r="A1" s="88"/>
      <c r="B1" s="89"/>
      <c r="C1" s="89"/>
      <c r="D1" s="88"/>
      <c r="E1" s="89"/>
    </row>
    <row r="2" spans="1:5" ht="18">
      <c r="A2" s="182" t="s">
        <v>325</v>
      </c>
      <c r="B2" s="92"/>
      <c r="C2" s="92"/>
      <c r="E2" s="181" t="s">
        <v>108</v>
      </c>
    </row>
    <row r="3" spans="1:5" ht="12">
      <c r="A3" s="93"/>
      <c r="B3" s="94"/>
      <c r="C3" s="94"/>
      <c r="D3" s="95"/>
      <c r="E3" s="92"/>
    </row>
    <row r="4" spans="1:5" ht="12">
      <c r="A4" s="91"/>
      <c r="B4" s="96"/>
      <c r="C4" s="96"/>
      <c r="D4" s="97"/>
      <c r="E4" s="98"/>
    </row>
    <row r="5" spans="2:5" ht="30.75" customHeight="1">
      <c r="B5" s="178" t="s">
        <v>322</v>
      </c>
      <c r="C5" s="366" t="s">
        <v>323</v>
      </c>
      <c r="D5" s="367" t="s">
        <v>1</v>
      </c>
      <c r="E5" s="368" t="s">
        <v>324</v>
      </c>
    </row>
    <row r="6" spans="1:5" ht="12">
      <c r="A6" s="91" t="s">
        <v>52</v>
      </c>
      <c r="B6" s="99"/>
      <c r="C6" s="100"/>
      <c r="D6" s="101"/>
      <c r="E6" s="101"/>
    </row>
    <row r="7" spans="1:5" ht="12">
      <c r="A7" s="91"/>
      <c r="B7" s="99"/>
      <c r="C7" s="100"/>
      <c r="D7" s="101"/>
      <c r="E7" s="101"/>
    </row>
    <row r="8" spans="1:5" ht="12">
      <c r="A8" s="91" t="s">
        <v>53</v>
      </c>
      <c r="B8" s="102"/>
      <c r="C8" s="103"/>
      <c r="D8" s="104"/>
      <c r="E8" s="104"/>
    </row>
    <row r="9" spans="1:5" ht="12">
      <c r="A9" s="105" t="s">
        <v>54</v>
      </c>
      <c r="B9" s="106">
        <f>'Bilaga 4 delprogram'!F17</f>
        <v>955</v>
      </c>
      <c r="C9" s="107">
        <f>'[11]augusti'!$I$17</f>
        <v>609</v>
      </c>
      <c r="D9" s="108">
        <f>'[11]Sammanfattning augusti'!$B$18</f>
        <v>622</v>
      </c>
      <c r="E9" s="108">
        <f>'[10]Sammanfattning december'!$D$17</f>
        <v>872</v>
      </c>
    </row>
    <row r="10" spans="1:5" s="113" customFormat="1" ht="12">
      <c r="A10" s="109" t="s">
        <v>383</v>
      </c>
      <c r="B10" s="110">
        <f>'Bilaga 4 delprogram'!F27</f>
        <v>536</v>
      </c>
      <c r="C10" s="111">
        <f>'[11]augusti'!$I$30</f>
        <v>554</v>
      </c>
      <c r="D10" s="112">
        <f>'[11]Sammanfattning augusti'!$B$19</f>
        <v>448</v>
      </c>
      <c r="E10" s="112"/>
    </row>
    <row r="11" spans="1:5" s="113" customFormat="1" ht="12">
      <c r="A11" s="105" t="s">
        <v>55</v>
      </c>
      <c r="B11" s="106">
        <f>'Bilaga 4 delprogram'!F34</f>
        <v>0</v>
      </c>
      <c r="C11" s="107">
        <f>'[11]augusti'!$I$41</f>
        <v>0</v>
      </c>
      <c r="D11" s="108">
        <f>'[11]Sammanfattning augusti'!$B$20</f>
        <v>3</v>
      </c>
      <c r="E11" s="108">
        <v>2</v>
      </c>
    </row>
    <row r="12" spans="1:5" ht="12">
      <c r="A12" s="109" t="s">
        <v>33</v>
      </c>
      <c r="B12" s="110">
        <f>'Bilaga 4 delprogram'!F41</f>
        <v>435</v>
      </c>
      <c r="C12" s="111">
        <f>'[11]augusti'!$I$53</f>
        <v>420</v>
      </c>
      <c r="D12" s="112">
        <f>'[11]Sammanfattning augusti'!$B$21</f>
        <v>420</v>
      </c>
      <c r="E12" s="112">
        <v>334</v>
      </c>
    </row>
    <row r="13" spans="1:5" s="113" customFormat="1" ht="12">
      <c r="A13" s="105" t="s">
        <v>56</v>
      </c>
      <c r="B13" s="106">
        <f>'Bilaga 4 delprogram'!F51</f>
        <v>345</v>
      </c>
      <c r="C13" s="114">
        <f>'[11]augusti'!$I$68</f>
        <v>318</v>
      </c>
      <c r="D13" s="108">
        <f>'[11]Sammanfattning augusti'!$B$22</f>
        <v>335</v>
      </c>
      <c r="E13" s="108">
        <v>272</v>
      </c>
    </row>
    <row r="14" spans="1:5" s="119" customFormat="1" ht="12">
      <c r="A14" s="115" t="s">
        <v>57</v>
      </c>
      <c r="B14" s="116">
        <f>SUM(B9:B13)</f>
        <v>2271</v>
      </c>
      <c r="C14" s="117">
        <f>SUM(C9:C13)</f>
        <v>1901</v>
      </c>
      <c r="D14" s="118">
        <f>SUM(D9:D13)</f>
        <v>1828</v>
      </c>
      <c r="E14" s="118">
        <f>SUM(E9:E13)</f>
        <v>1480</v>
      </c>
    </row>
    <row r="15" spans="1:5" ht="12">
      <c r="A15" s="120"/>
      <c r="B15" s="121"/>
      <c r="C15" s="122"/>
      <c r="D15" s="123"/>
      <c r="E15" s="123"/>
    </row>
    <row r="16" spans="1:5" ht="12">
      <c r="A16" s="124" t="s">
        <v>58</v>
      </c>
      <c r="B16" s="121"/>
      <c r="C16" s="122"/>
      <c r="D16" s="123"/>
      <c r="E16" s="123"/>
    </row>
    <row r="17" spans="1:5" s="113" customFormat="1" ht="12">
      <c r="A17" s="105" t="s">
        <v>59</v>
      </c>
      <c r="B17" s="106">
        <f>'Bilaga 4 delprogram'!F67</f>
        <v>590</v>
      </c>
      <c r="C17" s="107">
        <f>'[11]augusti'!$I$92</f>
        <v>519</v>
      </c>
      <c r="D17" s="108">
        <f>'[11]Sammanfattning augusti'!$B$26</f>
        <v>532</v>
      </c>
      <c r="E17" s="108">
        <v>488</v>
      </c>
    </row>
    <row r="18" spans="1:5" s="113" customFormat="1" ht="12">
      <c r="A18" s="109" t="s">
        <v>60</v>
      </c>
      <c r="B18" s="110">
        <f>'Bilaga 4 delprogram'!F81</f>
        <v>247</v>
      </c>
      <c r="C18" s="111">
        <f>'[11]augusti'!$I$108</f>
        <v>201</v>
      </c>
      <c r="D18" s="112">
        <f>'[11]Sammanfattning augusti'!$B$27</f>
        <v>211</v>
      </c>
      <c r="E18" s="112">
        <v>163</v>
      </c>
    </row>
    <row r="19" spans="1:5" ht="12">
      <c r="A19" s="105" t="s">
        <v>61</v>
      </c>
      <c r="B19" s="106">
        <f>'Bilaga 4 delprogram'!F90</f>
        <v>215</v>
      </c>
      <c r="C19" s="107">
        <f>'[11]augusti'!$I$121</f>
        <v>19</v>
      </c>
      <c r="D19" s="108">
        <f>'[11]Sammanfattning augusti'!$B$28</f>
        <v>75</v>
      </c>
      <c r="E19" s="108">
        <v>14</v>
      </c>
    </row>
    <row r="20" spans="1:5" s="113" customFormat="1" ht="12">
      <c r="A20" s="109" t="s">
        <v>32</v>
      </c>
      <c r="B20" s="110">
        <f>'Bilaga 4 delprogram'!F104</f>
        <v>2270</v>
      </c>
      <c r="C20" s="111">
        <f>'[11]augusti'!$I$140</f>
        <v>2070</v>
      </c>
      <c r="D20" s="112">
        <f>'[11]Sammanfattning augusti'!$B$29</f>
        <v>2070</v>
      </c>
      <c r="E20" s="112">
        <v>1559</v>
      </c>
    </row>
    <row r="21" spans="1:5" ht="12">
      <c r="A21" s="105" t="s">
        <v>62</v>
      </c>
      <c r="B21" s="106"/>
      <c r="C21" s="107"/>
      <c r="D21" s="108"/>
      <c r="E21" s="108">
        <v>240</v>
      </c>
    </row>
    <row r="22" spans="1:5" s="113" customFormat="1" ht="12">
      <c r="A22" s="109" t="s">
        <v>27</v>
      </c>
      <c r="B22" s="110">
        <f>'Bilaga 4 delprogram'!F124</f>
        <v>767</v>
      </c>
      <c r="C22" s="111">
        <f>'[11]augusti'!$I$163</f>
        <v>505</v>
      </c>
      <c r="D22" s="112">
        <f>'[11]Sammanfattning augusti'!$B$30</f>
        <v>833</v>
      </c>
      <c r="E22" s="112"/>
    </row>
    <row r="23" spans="1:5" s="113" customFormat="1" ht="12">
      <c r="A23" s="105" t="s">
        <v>63</v>
      </c>
      <c r="B23" s="106">
        <f>'Bilaga 4 delprogram'!F155</f>
        <v>299</v>
      </c>
      <c r="C23" s="107">
        <f>'[11]augusti'!$I$184+'[11]augusti'!$I$205</f>
        <v>1299</v>
      </c>
      <c r="D23" s="108">
        <f>'[11]Sammanfattning augusti'!$B$31+'[11]Sammanfattning augusti'!$B$32</f>
        <v>1247</v>
      </c>
      <c r="E23" s="108">
        <f>104+2225</f>
        <v>2329</v>
      </c>
    </row>
    <row r="24" spans="1:5" s="113" customFormat="1" ht="12">
      <c r="A24" s="109" t="s">
        <v>376</v>
      </c>
      <c r="B24" s="110">
        <f>'Bilaga 4 delprogram'!D128</f>
        <v>85</v>
      </c>
      <c r="C24" s="151"/>
      <c r="D24" s="112"/>
      <c r="E24" s="112"/>
    </row>
    <row r="25" spans="1:5" s="119" customFormat="1" ht="12">
      <c r="A25" s="115" t="s">
        <v>57</v>
      </c>
      <c r="B25" s="116">
        <f>SUM(B17:B24)</f>
        <v>4473</v>
      </c>
      <c r="C25" s="117">
        <f>SUM(C17:C23)</f>
        <v>4613</v>
      </c>
      <c r="D25" s="118">
        <f>SUM(D17:D23)</f>
        <v>4968</v>
      </c>
      <c r="E25" s="118">
        <f>SUM(E17:E23)</f>
        <v>4793</v>
      </c>
    </row>
    <row r="26" spans="1:5" ht="12">
      <c r="A26" s="109"/>
      <c r="B26" s="125"/>
      <c r="C26" s="126"/>
      <c r="D26" s="127"/>
      <c r="E26" s="127"/>
    </row>
    <row r="27" spans="1:5" ht="12">
      <c r="A27" s="124" t="s">
        <v>64</v>
      </c>
      <c r="B27" s="121"/>
      <c r="C27" s="122"/>
      <c r="D27" s="123"/>
      <c r="E27" s="123"/>
    </row>
    <row r="28" spans="1:5" ht="12">
      <c r="A28" s="128" t="s">
        <v>65</v>
      </c>
      <c r="B28" s="129">
        <f>'Bilaga 4 delprogram'!F169</f>
        <v>257</v>
      </c>
      <c r="C28" s="130">
        <f>'[11]augusti'!$I$226</f>
        <v>110</v>
      </c>
      <c r="D28" s="131">
        <f>'[11]Sammanfattning augusti'!$B$36</f>
        <v>126</v>
      </c>
      <c r="E28" s="131">
        <v>99</v>
      </c>
    </row>
    <row r="29" spans="1:5" s="113" customFormat="1" ht="12">
      <c r="A29" s="132" t="s">
        <v>66</v>
      </c>
      <c r="B29" s="133">
        <f>'Bilaga 4 delprogram'!F177</f>
        <v>30</v>
      </c>
      <c r="C29" s="134">
        <f>'[11]augusti'!$I$239</f>
        <v>21</v>
      </c>
      <c r="D29" s="135">
        <f>'[11]Sammanfattning augusti'!$B$37</f>
        <v>31</v>
      </c>
      <c r="E29" s="135">
        <v>24</v>
      </c>
    </row>
    <row r="30" spans="1:5" ht="12">
      <c r="A30" s="128" t="s">
        <v>67</v>
      </c>
      <c r="B30" s="129">
        <f>'Bilaga 4 delprogram'!F186</f>
        <v>22</v>
      </c>
      <c r="C30" s="130">
        <f>'[11]augusti'!$I$253</f>
        <v>16</v>
      </c>
      <c r="D30" s="131">
        <f>'[11]Sammanfattning augusti'!$B$38</f>
        <v>18</v>
      </c>
      <c r="E30" s="131">
        <v>352</v>
      </c>
    </row>
    <row r="31" spans="1:5" s="113" customFormat="1" ht="12">
      <c r="A31" s="132" t="s">
        <v>68</v>
      </c>
      <c r="B31" s="133">
        <f>'Bilaga 4 delprogram'!F199</f>
        <v>147</v>
      </c>
      <c r="C31" s="134">
        <f>'[11]augusti'!$I$271</f>
        <v>112</v>
      </c>
      <c r="D31" s="135">
        <f>'[11]Sammanfattning augusti'!$B$39</f>
        <v>188</v>
      </c>
      <c r="E31" s="135"/>
    </row>
    <row r="32" spans="1:5" s="113" customFormat="1" ht="12">
      <c r="A32" s="128" t="s">
        <v>69</v>
      </c>
      <c r="B32" s="129">
        <f>'Bilaga 4 delprogram'!F211</f>
        <v>134</v>
      </c>
      <c r="C32" s="130">
        <f>'[11]augusti'!$I$288</f>
        <v>194</v>
      </c>
      <c r="D32" s="131">
        <f>'[11]Sammanfattning augusti'!$B$40</f>
        <v>191</v>
      </c>
      <c r="E32" s="131"/>
    </row>
    <row r="33" spans="1:5" s="113" customFormat="1" ht="12">
      <c r="A33" s="132" t="s">
        <v>70</v>
      </c>
      <c r="B33" s="133">
        <f>'Bilaga 4 delprogram'!F224</f>
        <v>120</v>
      </c>
      <c r="C33" s="134">
        <f>'[11]augusti'!$I$306</f>
        <v>122</v>
      </c>
      <c r="D33" s="135">
        <f>'[11]Sammanfattning augusti'!$B$41</f>
        <v>148</v>
      </c>
      <c r="E33" s="135">
        <v>118</v>
      </c>
    </row>
    <row r="34" spans="1:5" ht="12">
      <c r="A34" s="128" t="s">
        <v>71</v>
      </c>
      <c r="B34" s="129">
        <f>'Bilaga 4 delprogram'!F237</f>
        <v>460</v>
      </c>
      <c r="C34" s="130">
        <f>'[11]augusti'!$I$321</f>
        <v>425</v>
      </c>
      <c r="D34" s="131">
        <f>'[11]Sammanfattning augusti'!$B$42</f>
        <v>372</v>
      </c>
      <c r="E34" s="131">
        <v>566</v>
      </c>
    </row>
    <row r="35" spans="1:5" s="113" customFormat="1" ht="12">
      <c r="A35" s="109" t="s">
        <v>72</v>
      </c>
      <c r="B35" s="110">
        <f>'Bilaga 4 delprogram'!F251</f>
        <v>594</v>
      </c>
      <c r="C35" s="111">
        <f>'[11]augusti'!$I$340</f>
        <v>123</v>
      </c>
      <c r="D35" s="135">
        <f>'[11]Sammanfattning augusti'!$B$43</f>
        <v>275</v>
      </c>
      <c r="E35" s="112">
        <v>200</v>
      </c>
    </row>
    <row r="36" spans="1:5" ht="12">
      <c r="A36" s="105" t="s">
        <v>378</v>
      </c>
      <c r="B36" s="106">
        <f>'Bilaga 4 delprogram'!F254</f>
        <v>54</v>
      </c>
      <c r="C36" s="107"/>
      <c r="D36" s="131"/>
      <c r="E36" s="108">
        <v>292</v>
      </c>
    </row>
    <row r="37" spans="1:5" s="119" customFormat="1" ht="12">
      <c r="A37" s="115" t="s">
        <v>57</v>
      </c>
      <c r="B37" s="116">
        <f>SUM(B28:B36)</f>
        <v>1818</v>
      </c>
      <c r="C37" s="136">
        <f>SUM(C28:C36)</f>
        <v>1123</v>
      </c>
      <c r="D37" s="118">
        <f>SUM(D28:D36)</f>
        <v>1349</v>
      </c>
      <c r="E37" s="118">
        <f>SUM(E28:E36)</f>
        <v>1651</v>
      </c>
    </row>
    <row r="38" spans="1:5" ht="12">
      <c r="A38" s="132"/>
      <c r="B38" s="121"/>
      <c r="C38" s="122"/>
      <c r="D38" s="123"/>
      <c r="E38" s="123"/>
    </row>
    <row r="39" spans="1:5" ht="12">
      <c r="A39" s="124" t="s">
        <v>73</v>
      </c>
      <c r="B39" s="121"/>
      <c r="C39" s="122"/>
      <c r="D39" s="123"/>
      <c r="E39" s="123"/>
    </row>
    <row r="40" spans="1:5" ht="12">
      <c r="A40" s="105" t="s">
        <v>74</v>
      </c>
      <c r="B40" s="106">
        <f>'Bilaga 4 delprogram'!F271</f>
        <v>235</v>
      </c>
      <c r="C40" s="107">
        <f>'[11]augusti'!$I$363</f>
        <v>186</v>
      </c>
      <c r="D40" s="108">
        <f>'[11]Sammanfattning augusti'!$B$47</f>
        <v>195</v>
      </c>
      <c r="E40" s="108">
        <v>127</v>
      </c>
    </row>
    <row r="41" spans="1:5" s="113" customFormat="1" ht="12">
      <c r="A41" s="109" t="s">
        <v>75</v>
      </c>
      <c r="B41" s="110">
        <f>'Bilaga 4 delprogram'!F277</f>
        <v>10</v>
      </c>
      <c r="C41" s="111">
        <f>'[11]augusti'!$I$373</f>
        <v>5</v>
      </c>
      <c r="D41" s="112">
        <f>'[11]Sammanfattning augusti'!$B$48</f>
        <v>10</v>
      </c>
      <c r="E41" s="112">
        <v>9</v>
      </c>
    </row>
    <row r="42" spans="1:5" ht="12">
      <c r="A42" s="105" t="s">
        <v>76</v>
      </c>
      <c r="B42" s="106">
        <f>'Bilaga 4 delprogram'!F285</f>
        <v>32</v>
      </c>
      <c r="C42" s="107">
        <f>'[11]augusti'!$I$386</f>
        <v>95</v>
      </c>
      <c r="D42" s="108">
        <f>'[11]Sammanfattning augusti'!$B$49</f>
        <v>70</v>
      </c>
      <c r="E42" s="108">
        <v>36</v>
      </c>
    </row>
    <row r="43" spans="1:5" s="113" customFormat="1" ht="12">
      <c r="A43" s="109" t="s">
        <v>77</v>
      </c>
      <c r="B43" s="110">
        <f>'Bilaga 4 delprogram'!F291</f>
        <v>0</v>
      </c>
      <c r="C43" s="111">
        <f>'[11]augusti'!$I$397</f>
        <v>360</v>
      </c>
      <c r="D43" s="112">
        <f>'[11]Sammanfattning augusti'!$B$50</f>
        <v>360</v>
      </c>
      <c r="E43" s="112"/>
    </row>
    <row r="44" spans="1:5" ht="12">
      <c r="A44" s="105" t="s">
        <v>78</v>
      </c>
      <c r="B44" s="106">
        <f>'Bilaga 4 delprogram'!F303</f>
        <v>295</v>
      </c>
      <c r="C44" s="107">
        <f>'[11]augusti'!$I$414</f>
        <v>298</v>
      </c>
      <c r="D44" s="108">
        <f>'[11]Sammanfattning augusti'!$B$51</f>
        <v>305</v>
      </c>
      <c r="E44" s="108">
        <v>330</v>
      </c>
    </row>
    <row r="45" spans="1:5" s="113" customFormat="1" ht="12">
      <c r="A45" s="109" t="s">
        <v>79</v>
      </c>
      <c r="B45" s="110">
        <f>'Bilaga 4 delprogram'!F309</f>
        <v>40</v>
      </c>
      <c r="C45" s="111">
        <f>'[11]augusti'!$I$425</f>
        <v>40</v>
      </c>
      <c r="D45" s="112">
        <f>'[11]Sammanfattning augusti'!$B$52</f>
        <v>40</v>
      </c>
      <c r="E45" s="112">
        <v>22</v>
      </c>
    </row>
    <row r="46" spans="1:5" ht="12">
      <c r="A46" s="105" t="s">
        <v>80</v>
      </c>
      <c r="B46" s="106">
        <f>'Bilaga 4 delprogram'!F315</f>
        <v>20</v>
      </c>
      <c r="C46" s="107">
        <f>'[11]augusti'!$I$436</f>
        <v>20</v>
      </c>
      <c r="D46" s="108">
        <f>'[11]Sammanfattning augusti'!$B$53</f>
        <v>20</v>
      </c>
      <c r="E46" s="108">
        <v>4</v>
      </c>
    </row>
    <row r="47" spans="1:5" ht="12">
      <c r="A47" s="109" t="s">
        <v>342</v>
      </c>
      <c r="B47" s="110">
        <f>'Bilaga 4 delprogram'!F322</f>
        <v>65</v>
      </c>
      <c r="C47" s="111">
        <f>'[11]augusti'!$I$447</f>
        <v>40</v>
      </c>
      <c r="D47" s="112">
        <f>'[11]Sammanfattning augusti'!$B$54</f>
        <v>30</v>
      </c>
      <c r="E47" s="112"/>
    </row>
    <row r="48" spans="1:5" s="113" customFormat="1" ht="12">
      <c r="A48" s="105" t="s">
        <v>313</v>
      </c>
      <c r="B48" s="106">
        <f>'Bilaga 4 delprogram'!F329</f>
        <v>460</v>
      </c>
      <c r="C48" s="107">
        <f>'[11]augusti'!$I$458</f>
        <v>40</v>
      </c>
      <c r="D48" s="108">
        <f>'[11]Sammanfattning augusti'!$B$55</f>
        <v>350</v>
      </c>
      <c r="E48" s="108">
        <f>3+42</f>
        <v>45</v>
      </c>
    </row>
    <row r="49" spans="1:5" s="138" customFormat="1" ht="12">
      <c r="A49" s="115" t="s">
        <v>57</v>
      </c>
      <c r="B49" s="116">
        <f>SUM(B40:B48)</f>
        <v>1157</v>
      </c>
      <c r="C49" s="137">
        <f>SUM(C40:C48)</f>
        <v>1084</v>
      </c>
      <c r="D49" s="118">
        <f>SUM(D40:D48)</f>
        <v>1380</v>
      </c>
      <c r="E49" s="118">
        <f>SUM(E40:E48)</f>
        <v>573</v>
      </c>
    </row>
    <row r="50" spans="1:5" ht="12">
      <c r="A50" s="109"/>
      <c r="B50" s="125"/>
      <c r="C50" s="126"/>
      <c r="D50" s="127"/>
      <c r="E50" s="127"/>
    </row>
    <row r="51" spans="1:5" ht="12">
      <c r="A51" s="124" t="s">
        <v>82</v>
      </c>
      <c r="B51" s="121"/>
      <c r="C51" s="122"/>
      <c r="D51" s="123"/>
      <c r="E51" s="123"/>
    </row>
    <row r="52" spans="1:5" ht="12">
      <c r="A52" s="105" t="s">
        <v>83</v>
      </c>
      <c r="B52" s="106"/>
      <c r="C52" s="107"/>
      <c r="D52" s="108"/>
      <c r="E52" s="108">
        <v>1921</v>
      </c>
    </row>
    <row r="53" spans="1:5" s="113" customFormat="1" ht="12">
      <c r="A53" s="109" t="s">
        <v>84</v>
      </c>
      <c r="B53" s="110"/>
      <c r="C53" s="111"/>
      <c r="D53" s="112"/>
      <c r="E53" s="112">
        <v>6293</v>
      </c>
    </row>
    <row r="54" spans="1:5" s="113" customFormat="1" ht="12">
      <c r="A54" s="105" t="s">
        <v>85</v>
      </c>
      <c r="B54" s="106">
        <f>'Bilaga 4 delprogram'!F344</f>
        <v>6205</v>
      </c>
      <c r="C54" s="107">
        <f>'[11]augusti'!$I$478</f>
        <v>3643</v>
      </c>
      <c r="D54" s="108">
        <f>'[11]Sammanfattning augusti'!$B$59</f>
        <v>4550</v>
      </c>
      <c r="E54" s="108"/>
    </row>
    <row r="55" spans="1:5" s="113" customFormat="1" ht="12">
      <c r="A55" s="109" t="s">
        <v>86</v>
      </c>
      <c r="B55" s="110">
        <f>'Bilaga 4 delprogram'!F355</f>
        <v>1695</v>
      </c>
      <c r="C55" s="111">
        <f>'[11]augusti'!$I$495</f>
        <v>1537</v>
      </c>
      <c r="D55" s="112">
        <f>'[11]Sammanfattning augusti'!$B$60</f>
        <v>1900</v>
      </c>
      <c r="E55" s="112"/>
    </row>
    <row r="56" spans="1:5" s="113" customFormat="1" ht="12">
      <c r="A56" s="105" t="s">
        <v>87</v>
      </c>
      <c r="B56" s="106">
        <f>'Bilaga 4 delprogram'!F386</f>
        <v>4518</v>
      </c>
      <c r="C56" s="107">
        <f>'[11]augusti'!$I$532</f>
        <v>3315</v>
      </c>
      <c r="D56" s="108">
        <f>'[11]Sammanfattning augusti'!$B$61</f>
        <v>3315</v>
      </c>
      <c r="E56" s="108"/>
    </row>
    <row r="57" spans="1:5" ht="12">
      <c r="A57" s="109" t="s">
        <v>6</v>
      </c>
      <c r="B57" s="110">
        <f>'Bilaga 4 delprogram'!F392</f>
        <v>61</v>
      </c>
      <c r="C57" s="111">
        <f>'[11]augusti'!$I$546</f>
        <v>2</v>
      </c>
      <c r="D57" s="112">
        <f>'[11]Sammanfattning augusti'!$B$62</f>
        <v>50</v>
      </c>
      <c r="E57" s="112">
        <v>89</v>
      </c>
    </row>
    <row r="58" spans="1:5" s="113" customFormat="1" ht="12">
      <c r="A58" s="105" t="s">
        <v>88</v>
      </c>
      <c r="B58" s="106"/>
      <c r="C58" s="107"/>
      <c r="D58" s="108"/>
      <c r="E58" s="108">
        <v>21</v>
      </c>
    </row>
    <row r="59" spans="1:5" s="113" customFormat="1" ht="12">
      <c r="A59" s="109" t="s">
        <v>89</v>
      </c>
      <c r="B59" s="110">
        <f>'Bilaga 4 delprogram'!F400</f>
        <v>65</v>
      </c>
      <c r="C59" s="111">
        <f>'[11]augusti'!$I$559</f>
        <v>195</v>
      </c>
      <c r="D59" s="112">
        <f>'[11]Sammanfattning augusti'!$B$63</f>
        <v>195</v>
      </c>
      <c r="E59" s="112"/>
    </row>
    <row r="60" spans="1:5" s="139" customFormat="1" ht="12">
      <c r="A60" s="184" t="s">
        <v>90</v>
      </c>
      <c r="B60" s="185">
        <f>'Bilaga 4 delprogram'!F405</f>
        <v>-973</v>
      </c>
      <c r="C60" s="318">
        <f>'[11]augusti'!$I$569</f>
        <v>-765</v>
      </c>
      <c r="D60" s="186">
        <f>'[11]Sammanfattning augusti'!$B$64</f>
        <v>-820</v>
      </c>
      <c r="E60" s="317">
        <v>-583</v>
      </c>
    </row>
    <row r="61" spans="1:5" ht="12">
      <c r="A61" s="115" t="s">
        <v>57</v>
      </c>
      <c r="B61" s="116">
        <f>SUM(B52:B60)</f>
        <v>11571</v>
      </c>
      <c r="C61" s="137">
        <f>SUM(C52:C60)</f>
        <v>7927</v>
      </c>
      <c r="D61" s="118">
        <f>SUM(D52:D60)</f>
        <v>9190</v>
      </c>
      <c r="E61" s="118">
        <f>SUM(E52:E60)</f>
        <v>7741</v>
      </c>
    </row>
    <row r="62" spans="1:5" ht="12">
      <c r="A62" s="140"/>
      <c r="B62" s="141"/>
      <c r="C62" s="142"/>
      <c r="D62" s="143"/>
      <c r="E62" s="143"/>
    </row>
    <row r="63" spans="1:5" s="138" customFormat="1" ht="12.75" thickBot="1">
      <c r="A63" s="144" t="s">
        <v>91</v>
      </c>
      <c r="B63" s="145">
        <f>B14+B25+B37+B49+B61</f>
        <v>21290</v>
      </c>
      <c r="C63" s="146">
        <f>SUM(C14+C25+C37+C49+C61)</f>
        <v>16648</v>
      </c>
      <c r="D63" s="147">
        <f>SUM(D14+D25+D37+D49+D61)</f>
        <v>18715</v>
      </c>
      <c r="E63" s="147">
        <f>SUM(E14+E25+E37+E49+E61)</f>
        <v>16238</v>
      </c>
    </row>
    <row r="64" spans="1:5" ht="12">
      <c r="A64" s="109"/>
      <c r="B64" s="148"/>
      <c r="C64" s="148"/>
      <c r="D64" s="148"/>
      <c r="E64" s="148"/>
    </row>
    <row r="65" spans="1:5" ht="12">
      <c r="A65" s="109"/>
      <c r="B65" s="148"/>
      <c r="C65" s="148"/>
      <c r="D65" s="148"/>
      <c r="E65" s="148"/>
    </row>
    <row r="66" spans="1:5" ht="12.75" thickBot="1">
      <c r="A66" s="109"/>
      <c r="B66" s="148"/>
      <c r="C66" s="148"/>
      <c r="D66" s="148"/>
      <c r="E66" s="148"/>
    </row>
    <row r="67" spans="1:5" ht="12">
      <c r="A67" s="124" t="s">
        <v>92</v>
      </c>
      <c r="B67" s="121"/>
      <c r="C67" s="149"/>
      <c r="D67" s="150"/>
      <c r="E67" s="150"/>
    </row>
    <row r="68" spans="1:5" ht="12">
      <c r="A68" s="105" t="s">
        <v>93</v>
      </c>
      <c r="B68" s="106">
        <f>'Bilaga 4 delprogram'!F440</f>
        <v>3420</v>
      </c>
      <c r="C68" s="107">
        <f>'[11]augusti'!$I$598</f>
        <v>2496</v>
      </c>
      <c r="D68" s="108">
        <f>'[11]Sammanfattning augusti'!$B$68</f>
        <v>2520</v>
      </c>
      <c r="E68" s="108">
        <v>2547</v>
      </c>
    </row>
    <row r="69" spans="1:5" s="113" customFormat="1" ht="12">
      <c r="A69" s="109" t="s">
        <v>94</v>
      </c>
      <c r="B69" s="110">
        <f>'Bilaga 4 delprogram'!F453</f>
        <v>244</v>
      </c>
      <c r="C69" s="111">
        <f>'[11]augusti'!$I$615</f>
        <v>149</v>
      </c>
      <c r="D69" s="112">
        <f>'[11]Sammanfattning augusti'!$B$69</f>
        <v>70</v>
      </c>
      <c r="E69" s="112">
        <v>5</v>
      </c>
    </row>
    <row r="70" spans="1:5" ht="12">
      <c r="A70" s="105" t="s">
        <v>95</v>
      </c>
      <c r="B70" s="106">
        <f>'Bilaga 4 delprogram'!F460</f>
        <v>900</v>
      </c>
      <c r="C70" s="107">
        <f>'[11]augusti'!$I$627</f>
        <v>713</v>
      </c>
      <c r="D70" s="108">
        <f>'[11]Sammanfattning augusti'!$B$70</f>
        <v>730</v>
      </c>
      <c r="E70" s="108">
        <v>342</v>
      </c>
    </row>
    <row r="71" spans="1:5" s="113" customFormat="1" ht="12">
      <c r="A71" s="109" t="s">
        <v>96</v>
      </c>
      <c r="B71" s="110">
        <f>'Bilaga 4 delprogram'!F468</f>
        <v>155</v>
      </c>
      <c r="C71" s="151">
        <f>'[11]augusti'!$I$641</f>
        <v>140</v>
      </c>
      <c r="D71" s="112">
        <f>'[11]Sammanfattning augusti'!$B$71</f>
        <v>80</v>
      </c>
      <c r="E71" s="112">
        <v>154</v>
      </c>
    </row>
    <row r="72" spans="1:5" ht="12">
      <c r="A72" s="105" t="s">
        <v>97</v>
      </c>
      <c r="B72" s="106">
        <f>'Bilaga 4 delprogram'!F474</f>
        <v>650</v>
      </c>
      <c r="C72" s="107">
        <f>'[11]augusti'!$I$652</f>
        <v>600</v>
      </c>
      <c r="D72" s="108">
        <f>'[11]Sammanfattning augusti'!$B$72</f>
        <v>740</v>
      </c>
      <c r="E72" s="108">
        <v>439</v>
      </c>
    </row>
    <row r="73" spans="1:5" s="113" customFormat="1" ht="12">
      <c r="A73" s="109" t="s">
        <v>98</v>
      </c>
      <c r="B73" s="110">
        <f>'Bilaga 4 delprogram'!F492</f>
        <v>16580</v>
      </c>
      <c r="C73" s="111">
        <f>'[11]augusti'!$I$675</f>
        <v>14258</v>
      </c>
      <c r="D73" s="112">
        <f>'[11]Sammanfattning augusti'!$B$73</f>
        <v>14985</v>
      </c>
      <c r="E73" s="112">
        <v>12271</v>
      </c>
    </row>
    <row r="74" spans="1:5" ht="12.75" thickBot="1">
      <c r="A74" s="115" t="s">
        <v>57</v>
      </c>
      <c r="B74" s="152">
        <f>SUM(B68:B73)</f>
        <v>21949</v>
      </c>
      <c r="C74" s="153">
        <f>SUM(C68:C73)</f>
        <v>18356</v>
      </c>
      <c r="D74" s="154">
        <f>SUM(D68:D73)</f>
        <v>19125</v>
      </c>
      <c r="E74" s="154">
        <f>SUM(E68:E73)</f>
        <v>15758</v>
      </c>
    </row>
    <row r="75" spans="1:5" s="156" customFormat="1" ht="12">
      <c r="A75" s="140"/>
      <c r="B75" s="155"/>
      <c r="C75" s="155"/>
      <c r="D75" s="155"/>
      <c r="E75" s="155"/>
    </row>
    <row r="76" spans="1:5" s="156" customFormat="1" ht="12">
      <c r="A76" s="140"/>
      <c r="B76" s="155"/>
      <c r="C76" s="155"/>
      <c r="D76" s="155"/>
      <c r="E76" s="155"/>
    </row>
    <row r="77" spans="1:5" s="156" customFormat="1" ht="12">
      <c r="A77" s="157" t="s">
        <v>99</v>
      </c>
      <c r="B77" s="158">
        <f>B63+B74</f>
        <v>43239</v>
      </c>
      <c r="C77" s="158">
        <f>SUM(C63+C74)</f>
        <v>35004</v>
      </c>
      <c r="D77" s="158">
        <f>SUM(D63+D74)</f>
        <v>37840</v>
      </c>
      <c r="E77" s="158">
        <f>SUM(E63+E74)</f>
        <v>31996</v>
      </c>
    </row>
    <row r="78" spans="1:5" s="156" customFormat="1" ht="12">
      <c r="A78" s="159"/>
      <c r="B78" s="155"/>
      <c r="C78" s="155"/>
      <c r="D78" s="155"/>
      <c r="E78" s="155"/>
    </row>
    <row r="79" spans="1:5" s="156" customFormat="1" ht="12">
      <c r="A79" s="109"/>
      <c r="C79" s="404"/>
      <c r="D79" s="160"/>
      <c r="E79" s="160"/>
    </row>
    <row r="80" spans="1:5" ht="12">
      <c r="A80" s="161" t="s">
        <v>100</v>
      </c>
      <c r="B80" s="162"/>
      <c r="D80" s="162"/>
      <c r="E80" s="162"/>
    </row>
    <row r="81" spans="1:5" ht="12">
      <c r="A81" s="105" t="s">
        <v>101</v>
      </c>
      <c r="B81" s="164">
        <f>'Bilaga 4 delprogram'!F499+'Bilaga 4 delprogram'!F500+'Bilaga 4 delprogram'!F501</f>
        <v>16416</v>
      </c>
      <c r="C81" s="164">
        <f>'[11]augusti'!$I$692</f>
        <v>15063</v>
      </c>
      <c r="D81" s="164">
        <f>'[11]Sammanfattning augusti'!$B$77</f>
        <v>15000</v>
      </c>
      <c r="E81" s="164">
        <v>16838</v>
      </c>
    </row>
    <row r="82" spans="1:5" ht="12">
      <c r="A82" s="109" t="s">
        <v>381</v>
      </c>
      <c r="B82" s="110">
        <f>SUM('Bilaga 4 delprogram'!F510)</f>
        <v>35</v>
      </c>
      <c r="C82" s="298">
        <f>'[11]augusti'!$I$712</f>
        <v>313</v>
      </c>
      <c r="D82" s="298"/>
      <c r="E82" s="298"/>
    </row>
    <row r="83" spans="1:5" ht="12">
      <c r="A83" s="115" t="s">
        <v>57</v>
      </c>
      <c r="B83" s="165">
        <f>SUM(B81:B82)</f>
        <v>16451</v>
      </c>
      <c r="C83" s="165">
        <f>SUM(C81:C82)</f>
        <v>15376</v>
      </c>
      <c r="D83" s="165">
        <f>SUM(D81:D81)</f>
        <v>15000</v>
      </c>
      <c r="E83" s="165">
        <f>SUM(E81:E81)</f>
        <v>16838</v>
      </c>
    </row>
    <row r="84" spans="1:5" ht="12">
      <c r="A84" s="140"/>
      <c r="B84" s="141"/>
      <c r="C84" s="141"/>
      <c r="D84" s="141"/>
      <c r="E84" s="141"/>
    </row>
    <row r="85" spans="1:5" ht="12">
      <c r="A85" s="157" t="s">
        <v>102</v>
      </c>
      <c r="B85" s="165">
        <f>B83</f>
        <v>16451</v>
      </c>
      <c r="C85" s="165">
        <f>SUM(C83)</f>
        <v>15376</v>
      </c>
      <c r="D85" s="165">
        <f>SUM(D83)</f>
        <v>15000</v>
      </c>
      <c r="E85" s="165">
        <f>SUM(E83)</f>
        <v>16838</v>
      </c>
    </row>
    <row r="86" spans="1:5" s="156" customFormat="1" ht="12">
      <c r="A86" s="109"/>
      <c r="B86" s="160"/>
      <c r="C86" s="160"/>
      <c r="D86" s="160"/>
      <c r="E86" s="160"/>
    </row>
    <row r="87" spans="1:5" s="156" customFormat="1" ht="12">
      <c r="A87" s="115"/>
      <c r="B87" s="166"/>
      <c r="C87" s="166"/>
      <c r="D87" s="166"/>
      <c r="E87" s="166"/>
    </row>
    <row r="88" spans="1:5" ht="12">
      <c r="A88" s="157" t="s">
        <v>103</v>
      </c>
      <c r="B88" s="158">
        <f>B77+B85</f>
        <v>59690</v>
      </c>
      <c r="C88" s="158">
        <f>SUM(C77+C85)</f>
        <v>50380</v>
      </c>
      <c r="D88" s="158">
        <f>SUM(D77+D85)</f>
        <v>52840</v>
      </c>
      <c r="E88" s="158">
        <f>SUM(E77+E85)</f>
        <v>48834</v>
      </c>
    </row>
    <row r="89" spans="1:5" ht="12">
      <c r="A89" s="159"/>
      <c r="B89" s="98"/>
      <c r="C89" s="98"/>
      <c r="D89" s="98"/>
      <c r="E89" s="98"/>
    </row>
    <row r="90" spans="1:5" ht="12">
      <c r="A90" s="159"/>
      <c r="B90" s="98"/>
      <c r="C90" s="98"/>
      <c r="D90" s="98"/>
      <c r="E90" s="167"/>
    </row>
    <row r="91" spans="1:5" ht="12">
      <c r="A91" s="161" t="s">
        <v>104</v>
      </c>
      <c r="B91" s="168"/>
      <c r="C91" s="168"/>
      <c r="D91" s="168"/>
      <c r="E91" s="98"/>
    </row>
    <row r="92" spans="1:5" ht="12">
      <c r="A92" s="120" t="s">
        <v>105</v>
      </c>
      <c r="B92" s="169">
        <f>B63</f>
        <v>21290</v>
      </c>
      <c r="C92" s="169">
        <f>SUM(C63)</f>
        <v>16648</v>
      </c>
      <c r="D92" s="169">
        <f>SUM(D63)</f>
        <v>18715</v>
      </c>
      <c r="E92" s="169">
        <f>SUM(E63)</f>
        <v>16238</v>
      </c>
    </row>
    <row r="93" spans="1:5" ht="12">
      <c r="A93" s="120" t="s">
        <v>106</v>
      </c>
      <c r="B93" s="163">
        <f>B74-B94</f>
        <v>5369</v>
      </c>
      <c r="C93" s="163">
        <f>SUM(C74-C73)</f>
        <v>4098</v>
      </c>
      <c r="D93" s="163">
        <f>SUM(D74-D73)</f>
        <v>4140</v>
      </c>
      <c r="E93" s="163">
        <f>SUM(E74-E73)</f>
        <v>3487</v>
      </c>
    </row>
    <row r="94" spans="1:5" ht="12">
      <c r="A94" s="120" t="s">
        <v>14</v>
      </c>
      <c r="B94" s="163">
        <f>B73</f>
        <v>16580</v>
      </c>
      <c r="C94" s="163">
        <f>SUM(C73)</f>
        <v>14258</v>
      </c>
      <c r="D94" s="163">
        <f>SUM(D73)</f>
        <v>14985</v>
      </c>
      <c r="E94" s="163">
        <f>SUM(E73)</f>
        <v>12271</v>
      </c>
    </row>
    <row r="95" spans="1:5" ht="12">
      <c r="A95" s="161" t="s">
        <v>15</v>
      </c>
      <c r="B95" s="170">
        <f>B92+B93+B94</f>
        <v>43239</v>
      </c>
      <c r="C95" s="170">
        <f>SUM(C77)</f>
        <v>35004</v>
      </c>
      <c r="D95" s="170">
        <f>SUM(D77)</f>
        <v>37840</v>
      </c>
      <c r="E95" s="170">
        <f>SUM(E77)</f>
        <v>31996</v>
      </c>
    </row>
    <row r="96" spans="1:5" ht="12">
      <c r="A96" s="161" t="s">
        <v>107</v>
      </c>
      <c r="B96" s="171">
        <f>B85</f>
        <v>16451</v>
      </c>
      <c r="C96" s="171">
        <f>SUM(C85)</f>
        <v>15376</v>
      </c>
      <c r="D96" s="171">
        <f>SUM(D85)</f>
        <v>15000</v>
      </c>
      <c r="E96" s="171">
        <f>SUM(E85)</f>
        <v>16838</v>
      </c>
    </row>
    <row r="97" spans="1:5" ht="12">
      <c r="A97" s="172" t="s">
        <v>103</v>
      </c>
      <c r="B97" s="158">
        <f>B95+B96</f>
        <v>59690</v>
      </c>
      <c r="C97" s="158">
        <f>+C95+C96</f>
        <v>50380</v>
      </c>
      <c r="D97" s="158">
        <f>+D95+D96</f>
        <v>52840</v>
      </c>
      <c r="E97" s="158">
        <f>+E95+E96</f>
        <v>48834</v>
      </c>
    </row>
    <row r="98" spans="1:5" ht="12">
      <c r="A98" s="161"/>
      <c r="B98" s="168"/>
      <c r="C98" s="168"/>
      <c r="D98" s="161"/>
      <c r="E98" s="168"/>
    </row>
    <row r="99" spans="1:5" ht="12">
      <c r="A99" s="120"/>
      <c r="B99" s="168"/>
      <c r="C99" s="168"/>
      <c r="D99" s="173"/>
      <c r="E99" s="168"/>
    </row>
    <row r="100" spans="1:5" ht="12">
      <c r="A100" s="173"/>
      <c r="B100" s="168"/>
      <c r="C100" s="168"/>
      <c r="D100" s="174"/>
      <c r="E100" s="168"/>
    </row>
    <row r="101" spans="1:5" ht="12">
      <c r="A101" s="175"/>
      <c r="B101" s="110"/>
      <c r="C101" s="168"/>
      <c r="D101" s="175"/>
      <c r="E101" s="168"/>
    </row>
    <row r="102" spans="1:5" ht="12">
      <c r="A102" s="175"/>
      <c r="B102" s="168"/>
      <c r="C102" s="168"/>
      <c r="D102" s="175"/>
      <c r="E102" s="168"/>
    </row>
    <row r="103" spans="1:5" ht="12">
      <c r="A103" s="175"/>
      <c r="B103" s="168"/>
      <c r="C103" s="168"/>
      <c r="D103" s="175"/>
      <c r="E103" s="168"/>
    </row>
    <row r="104" spans="1:5" ht="12">
      <c r="A104" s="175"/>
      <c r="B104" s="168"/>
      <c r="C104" s="168"/>
      <c r="D104" s="175"/>
      <c r="E104" s="168"/>
    </row>
    <row r="105" spans="1:5" ht="12">
      <c r="A105" s="175"/>
      <c r="B105" s="168"/>
      <c r="C105" s="168"/>
      <c r="D105" s="175"/>
      <c r="E105" s="168"/>
    </row>
    <row r="106" spans="1:5" ht="12">
      <c r="A106" s="175"/>
      <c r="B106" s="168"/>
      <c r="C106" s="168"/>
      <c r="D106" s="175"/>
      <c r="E106" s="168"/>
    </row>
    <row r="107" spans="1:5" ht="12">
      <c r="A107" s="175"/>
      <c r="B107" s="168"/>
      <c r="C107" s="168"/>
      <c r="D107" s="175"/>
      <c r="E107" s="168"/>
    </row>
    <row r="108" spans="1:5" ht="12">
      <c r="A108" s="175"/>
      <c r="B108" s="168"/>
      <c r="C108" s="168"/>
      <c r="D108" s="175"/>
      <c r="E108" s="168"/>
    </row>
    <row r="109" spans="1:5" ht="12">
      <c r="A109" s="175"/>
      <c r="B109" s="168"/>
      <c r="C109" s="168"/>
      <c r="D109" s="175"/>
      <c r="E109" s="168"/>
    </row>
    <row r="110" spans="1:5" ht="12">
      <c r="A110" s="175"/>
      <c r="B110" s="168"/>
      <c r="C110" s="168"/>
      <c r="D110" s="175"/>
      <c r="E110" s="168"/>
    </row>
    <row r="111" spans="1:5" ht="12">
      <c r="A111" s="175"/>
      <c r="B111" s="168"/>
      <c r="C111" s="168"/>
      <c r="D111" s="175"/>
      <c r="E111" s="168"/>
    </row>
    <row r="112" spans="1:5" ht="12">
      <c r="A112" s="175"/>
      <c r="B112" s="168"/>
      <c r="C112" s="168"/>
      <c r="D112" s="175"/>
      <c r="E112" s="168"/>
    </row>
    <row r="113" spans="1:5" ht="12">
      <c r="A113" s="175"/>
      <c r="B113" s="168"/>
      <c r="C113" s="168"/>
      <c r="D113" s="175"/>
      <c r="E113" s="168"/>
    </row>
    <row r="114" spans="1:5" ht="12">
      <c r="A114" s="175"/>
      <c r="B114" s="168"/>
      <c r="C114" s="168"/>
      <c r="D114" s="175"/>
      <c r="E114" s="168"/>
    </row>
    <row r="115" spans="1:5" ht="12">
      <c r="A115" s="175"/>
      <c r="B115" s="168"/>
      <c r="C115" s="168"/>
      <c r="D115" s="175"/>
      <c r="E115" s="168"/>
    </row>
    <row r="116" spans="1:5" ht="12">
      <c r="A116" s="175"/>
      <c r="B116" s="168"/>
      <c r="C116" s="168"/>
      <c r="D116" s="175"/>
      <c r="E116" s="168"/>
    </row>
    <row r="117" spans="1:5" ht="12">
      <c r="A117" s="175"/>
      <c r="B117" s="168"/>
      <c r="C117" s="168"/>
      <c r="D117" s="175"/>
      <c r="E117" s="168"/>
    </row>
    <row r="118" spans="1:5" ht="12">
      <c r="A118" s="175"/>
      <c r="B118" s="168"/>
      <c r="C118" s="168"/>
      <c r="D118" s="175"/>
      <c r="E118" s="168"/>
    </row>
    <row r="119" spans="1:5" ht="12">
      <c r="A119" s="175"/>
      <c r="B119" s="168"/>
      <c r="C119" s="168"/>
      <c r="D119" s="175"/>
      <c r="E119" s="168"/>
    </row>
    <row r="120" spans="1:5" ht="12">
      <c r="A120" s="175"/>
      <c r="B120" s="168"/>
      <c r="C120" s="168"/>
      <c r="D120" s="175"/>
      <c r="E120" s="168"/>
    </row>
    <row r="121" spans="1:5" ht="12">
      <c r="A121" s="175"/>
      <c r="B121" s="168"/>
      <c r="C121" s="168"/>
      <c r="D121" s="175"/>
      <c r="E121" s="168"/>
    </row>
    <row r="122" spans="1:5" ht="12">
      <c r="A122" s="175"/>
      <c r="B122" s="168"/>
      <c r="C122" s="168"/>
      <c r="D122" s="175"/>
      <c r="E122" s="168"/>
    </row>
    <row r="123" spans="1:5" ht="12">
      <c r="A123" s="175"/>
      <c r="B123" s="168"/>
      <c r="C123" s="168"/>
      <c r="D123" s="175"/>
      <c r="E123" s="168"/>
    </row>
    <row r="124" spans="1:5" ht="12">
      <c r="A124" s="175"/>
      <c r="B124" s="168"/>
      <c r="C124" s="168"/>
      <c r="D124" s="175"/>
      <c r="E124" s="168"/>
    </row>
    <row r="125" spans="1:5" ht="12">
      <c r="A125" s="175"/>
      <c r="B125" s="168"/>
      <c r="C125" s="168"/>
      <c r="D125" s="175"/>
      <c r="E125" s="168"/>
    </row>
    <row r="126" spans="1:5" ht="12">
      <c r="A126" s="175"/>
      <c r="B126" s="168"/>
      <c r="C126" s="168"/>
      <c r="E126" s="168"/>
    </row>
    <row r="127" spans="1:5" ht="12">
      <c r="A127" s="175"/>
      <c r="B127" s="168"/>
      <c r="C127" s="168"/>
      <c r="E127" s="176"/>
    </row>
    <row r="128" spans="1:5" ht="12">
      <c r="A128" s="175"/>
      <c r="B128" s="168"/>
      <c r="C128" s="168"/>
      <c r="E128" s="176"/>
    </row>
    <row r="129" spans="2:5" ht="12">
      <c r="B129" s="176"/>
      <c r="C129" s="176"/>
      <c r="E129" s="176"/>
    </row>
    <row r="130" spans="2:5" ht="12">
      <c r="B130" s="176"/>
      <c r="C130" s="176"/>
      <c r="E130" s="176"/>
    </row>
    <row r="131" spans="2:5" ht="12">
      <c r="B131" s="176"/>
      <c r="C131" s="176"/>
      <c r="E131" s="176"/>
    </row>
    <row r="132" spans="2:5" ht="12">
      <c r="B132" s="176"/>
      <c r="C132" s="176"/>
      <c r="E132" s="176"/>
    </row>
    <row r="133" spans="2:5" ht="12">
      <c r="B133" s="176"/>
      <c r="C133" s="176"/>
      <c r="E133" s="176"/>
    </row>
    <row r="134" spans="2:5" ht="12">
      <c r="B134" s="176"/>
      <c r="C134" s="176"/>
      <c r="E134" s="176"/>
    </row>
    <row r="135" spans="2:5" ht="12">
      <c r="B135" s="176"/>
      <c r="C135" s="176"/>
      <c r="E135" s="176"/>
    </row>
    <row r="136" spans="2:5" ht="12">
      <c r="B136" s="176"/>
      <c r="C136" s="176"/>
      <c r="E136" s="176"/>
    </row>
    <row r="137" spans="2:5" ht="12">
      <c r="B137" s="176"/>
      <c r="C137" s="176"/>
      <c r="E137" s="176"/>
    </row>
    <row r="138" spans="2:5" ht="12">
      <c r="B138" s="176"/>
      <c r="C138" s="176"/>
      <c r="E138" s="176"/>
    </row>
    <row r="139" spans="2:5" ht="12">
      <c r="B139" s="176"/>
      <c r="C139" s="176"/>
      <c r="E139" s="176"/>
    </row>
    <row r="140" spans="2:5" ht="12">
      <c r="B140" s="176"/>
      <c r="C140" s="176"/>
      <c r="E140" s="176"/>
    </row>
    <row r="141" spans="2:5" ht="12">
      <c r="B141" s="176"/>
      <c r="C141" s="176"/>
      <c r="E141" s="176"/>
    </row>
    <row r="142" spans="2:5" ht="12">
      <c r="B142" s="176"/>
      <c r="C142" s="176"/>
      <c r="E142" s="176"/>
    </row>
    <row r="143" spans="2:5" ht="12">
      <c r="B143" s="176"/>
      <c r="C143" s="176"/>
      <c r="E143" s="176"/>
    </row>
    <row r="144" spans="2:5" ht="12">
      <c r="B144" s="176"/>
      <c r="C144" s="176"/>
      <c r="E144" s="176"/>
    </row>
    <row r="145" spans="2:5" ht="12">
      <c r="B145" s="176"/>
      <c r="C145" s="176"/>
      <c r="E145" s="176"/>
    </row>
    <row r="146" spans="2:5" ht="12">
      <c r="B146" s="176"/>
      <c r="C146" s="176"/>
      <c r="E146" s="176"/>
    </row>
    <row r="147" spans="2:5" ht="12">
      <c r="B147" s="176"/>
      <c r="C147" s="176"/>
      <c r="E147" s="176"/>
    </row>
    <row r="148" spans="2:5" ht="12">
      <c r="B148" s="176"/>
      <c r="C148" s="176"/>
      <c r="E148" s="176"/>
    </row>
    <row r="149" spans="2:5" ht="12">
      <c r="B149" s="176"/>
      <c r="C149" s="176"/>
      <c r="E149" s="176"/>
    </row>
    <row r="150" spans="2:5" ht="12">
      <c r="B150" s="176"/>
      <c r="C150" s="176"/>
      <c r="E150" s="176"/>
    </row>
    <row r="151" spans="2:5" ht="12">
      <c r="B151" s="176"/>
      <c r="C151" s="176"/>
      <c r="E151" s="176"/>
    </row>
    <row r="152" spans="2:5" ht="12">
      <c r="B152" s="176"/>
      <c r="C152" s="176"/>
      <c r="E152" s="176"/>
    </row>
    <row r="153" spans="2:5" ht="12">
      <c r="B153" s="176"/>
      <c r="C153" s="176"/>
      <c r="E153" s="176"/>
    </row>
    <row r="154" spans="2:5" ht="12">
      <c r="B154" s="176"/>
      <c r="C154" s="176"/>
      <c r="E154" s="176"/>
    </row>
    <row r="155" spans="2:5" ht="12">
      <c r="B155" s="176"/>
      <c r="C155" s="176"/>
      <c r="E155" s="176"/>
    </row>
    <row r="156" spans="2:5" ht="12">
      <c r="B156" s="176"/>
      <c r="C156" s="176"/>
      <c r="E156" s="176"/>
    </row>
    <row r="157" spans="2:5" ht="12">
      <c r="B157" s="176"/>
      <c r="C157" s="176"/>
      <c r="E157" s="176"/>
    </row>
    <row r="158" spans="2:5" ht="12">
      <c r="B158" s="176"/>
      <c r="C158" s="176"/>
      <c r="E158" s="176"/>
    </row>
    <row r="159" spans="2:5" ht="12">
      <c r="B159" s="176"/>
      <c r="C159" s="176"/>
      <c r="E159" s="176"/>
    </row>
    <row r="160" spans="2:5" ht="12">
      <c r="B160" s="176"/>
      <c r="C160" s="176"/>
      <c r="E160" s="176"/>
    </row>
    <row r="161" spans="2:5" ht="12">
      <c r="B161" s="176"/>
      <c r="C161" s="176"/>
      <c r="E161" s="176"/>
    </row>
    <row r="162" spans="2:5" ht="12">
      <c r="B162" s="176"/>
      <c r="C162" s="176"/>
      <c r="E162" s="176"/>
    </row>
    <row r="163" spans="2:5" ht="12">
      <c r="B163" s="176"/>
      <c r="C163" s="176"/>
      <c r="E163" s="176"/>
    </row>
    <row r="164" spans="2:5" ht="12">
      <c r="B164" s="176"/>
      <c r="C164" s="176"/>
      <c r="E164" s="176"/>
    </row>
    <row r="165" spans="2:5" ht="12">
      <c r="B165" s="176"/>
      <c r="C165" s="176"/>
      <c r="E165" s="176"/>
    </row>
    <row r="166" spans="2:5" ht="12">
      <c r="B166" s="176"/>
      <c r="C166" s="176"/>
      <c r="E166" s="176"/>
    </row>
    <row r="167" spans="2:5" ht="12">
      <c r="B167" s="176"/>
      <c r="C167" s="176"/>
      <c r="E167" s="176"/>
    </row>
    <row r="168" spans="2:5" ht="12">
      <c r="B168" s="176"/>
      <c r="C168" s="176"/>
      <c r="E168" s="176"/>
    </row>
    <row r="169" spans="2:5" ht="12">
      <c r="B169" s="176"/>
      <c r="C169" s="176"/>
      <c r="E169" s="176"/>
    </row>
    <row r="170" spans="2:5" ht="12">
      <c r="B170" s="176"/>
      <c r="C170" s="176"/>
      <c r="E170" s="176"/>
    </row>
    <row r="171" spans="2:5" ht="12">
      <c r="B171" s="176"/>
      <c r="C171" s="176"/>
      <c r="E171" s="176"/>
    </row>
    <row r="172" spans="2:5" ht="12">
      <c r="B172" s="176"/>
      <c r="C172" s="176"/>
      <c r="E172" s="176"/>
    </row>
    <row r="173" spans="2:5" ht="12">
      <c r="B173" s="176"/>
      <c r="C173" s="176"/>
      <c r="E173" s="176"/>
    </row>
    <row r="174" spans="2:5" ht="12">
      <c r="B174" s="176"/>
      <c r="C174" s="176"/>
      <c r="E174" s="176"/>
    </row>
    <row r="175" spans="2:5" ht="12">
      <c r="B175" s="176"/>
      <c r="C175" s="176"/>
      <c r="E175" s="176"/>
    </row>
    <row r="176" spans="2:5" ht="12">
      <c r="B176" s="176"/>
      <c r="C176" s="176"/>
      <c r="E176" s="176"/>
    </row>
    <row r="177" spans="2:5" ht="12">
      <c r="B177" s="176"/>
      <c r="C177" s="176"/>
      <c r="E177" s="176"/>
    </row>
    <row r="178" spans="2:5" ht="12">
      <c r="B178" s="176"/>
      <c r="C178" s="176"/>
      <c r="E178" s="176"/>
    </row>
    <row r="179" spans="2:5" ht="12">
      <c r="B179" s="176"/>
      <c r="C179" s="176"/>
      <c r="E179" s="176"/>
    </row>
    <row r="180" spans="2:5" ht="12">
      <c r="B180" s="176"/>
      <c r="C180" s="176"/>
      <c r="E180" s="176"/>
    </row>
    <row r="181" spans="2:5" ht="12">
      <c r="B181" s="176"/>
      <c r="C181" s="176"/>
      <c r="E181" s="176"/>
    </row>
    <row r="182" spans="2:5" ht="12">
      <c r="B182" s="176"/>
      <c r="C182" s="176"/>
      <c r="E182" s="176"/>
    </row>
    <row r="183" spans="2:5" ht="12">
      <c r="B183" s="176"/>
      <c r="C183" s="176"/>
      <c r="E183" s="176"/>
    </row>
    <row r="184" spans="2:5" ht="12">
      <c r="B184" s="176"/>
      <c r="C184" s="176"/>
      <c r="E184" s="176"/>
    </row>
    <row r="185" spans="2:5" ht="12">
      <c r="B185" s="176"/>
      <c r="C185" s="176"/>
      <c r="E185" s="176"/>
    </row>
    <row r="186" spans="2:5" ht="12">
      <c r="B186" s="176"/>
      <c r="C186" s="176"/>
      <c r="E186" s="176"/>
    </row>
    <row r="187" spans="2:5" ht="12">
      <c r="B187" s="176"/>
      <c r="C187" s="176"/>
      <c r="E187" s="176"/>
    </row>
    <row r="188" spans="2:5" ht="12">
      <c r="B188" s="176"/>
      <c r="C188" s="176"/>
      <c r="E188" s="176"/>
    </row>
    <row r="189" spans="2:5" ht="12">
      <c r="B189" s="176"/>
      <c r="C189" s="176"/>
      <c r="E189" s="176"/>
    </row>
    <row r="190" spans="2:5" ht="12">
      <c r="B190" s="176"/>
      <c r="C190" s="176"/>
      <c r="E190" s="176"/>
    </row>
    <row r="191" spans="2:5" ht="12">
      <c r="B191" s="176"/>
      <c r="C191" s="176"/>
      <c r="E191" s="176"/>
    </row>
    <row r="192" spans="2:5" ht="12">
      <c r="B192" s="176"/>
      <c r="C192" s="176"/>
      <c r="E192" s="176"/>
    </row>
    <row r="193" spans="2:5" ht="12">
      <c r="B193" s="176"/>
      <c r="C193" s="176"/>
      <c r="E193" s="176"/>
    </row>
    <row r="194" spans="2:5" ht="12">
      <c r="B194" s="176"/>
      <c r="C194" s="176"/>
      <c r="E194" s="176"/>
    </row>
    <row r="195" spans="2:5" ht="12">
      <c r="B195" s="176"/>
      <c r="C195" s="176"/>
      <c r="E195" s="176"/>
    </row>
    <row r="196" spans="2:5" ht="12">
      <c r="B196" s="176"/>
      <c r="C196" s="176"/>
      <c r="E196" s="176"/>
    </row>
    <row r="197" spans="2:5" ht="12">
      <c r="B197" s="176"/>
      <c r="C197" s="176"/>
      <c r="E197" s="176"/>
    </row>
    <row r="198" spans="2:5" ht="12">
      <c r="B198" s="176"/>
      <c r="C198" s="176"/>
      <c r="E198" s="176"/>
    </row>
    <row r="199" spans="2:5" ht="12">
      <c r="B199" s="176"/>
      <c r="C199" s="176"/>
      <c r="E199" s="176"/>
    </row>
    <row r="200" spans="2:5" ht="12">
      <c r="B200" s="176"/>
      <c r="C200" s="176"/>
      <c r="E200" s="176"/>
    </row>
    <row r="201" spans="2:5" ht="12">
      <c r="B201" s="176"/>
      <c r="C201" s="176"/>
      <c r="E201" s="176"/>
    </row>
    <row r="202" spans="2:5" ht="12">
      <c r="B202" s="176"/>
      <c r="C202" s="176"/>
      <c r="E202" s="176"/>
    </row>
    <row r="203" spans="2:5" ht="12">
      <c r="B203" s="176"/>
      <c r="C203" s="176"/>
      <c r="E203" s="176"/>
    </row>
    <row r="204" spans="2:5" ht="12">
      <c r="B204" s="176"/>
      <c r="C204" s="176"/>
      <c r="E204" s="176"/>
    </row>
    <row r="205" spans="2:5" ht="12">
      <c r="B205" s="176"/>
      <c r="C205" s="176"/>
      <c r="E205" s="176"/>
    </row>
    <row r="206" spans="2:5" ht="12">
      <c r="B206" s="176"/>
      <c r="C206" s="176"/>
      <c r="E206" s="176"/>
    </row>
    <row r="207" spans="2:5" ht="12">
      <c r="B207" s="176"/>
      <c r="C207" s="176"/>
      <c r="E207" s="176"/>
    </row>
    <row r="208" spans="2:5" ht="12">
      <c r="B208" s="176"/>
      <c r="C208" s="176"/>
      <c r="E208" s="176"/>
    </row>
    <row r="209" spans="2:5" ht="12">
      <c r="B209" s="176"/>
      <c r="C209" s="176"/>
      <c r="E209" s="176"/>
    </row>
    <row r="210" spans="2:5" ht="12">
      <c r="B210" s="176"/>
      <c r="C210" s="176"/>
      <c r="E210" s="176"/>
    </row>
    <row r="211" spans="2:5" ht="12">
      <c r="B211" s="176"/>
      <c r="C211" s="176"/>
      <c r="E211" s="176"/>
    </row>
    <row r="212" spans="2:5" ht="12">
      <c r="B212" s="176"/>
      <c r="C212" s="176"/>
      <c r="E212" s="176"/>
    </row>
    <row r="213" spans="2:5" ht="12">
      <c r="B213" s="176"/>
      <c r="C213" s="176"/>
      <c r="E213" s="176"/>
    </row>
    <row r="214" spans="2:5" ht="12">
      <c r="B214" s="176"/>
      <c r="C214" s="176"/>
      <c r="E214" s="176"/>
    </row>
    <row r="215" spans="2:5" ht="12">
      <c r="B215" s="176"/>
      <c r="C215" s="176"/>
      <c r="E215" s="176"/>
    </row>
    <row r="216" spans="2:5" ht="12">
      <c r="B216" s="176"/>
      <c r="C216" s="176"/>
      <c r="E216" s="176"/>
    </row>
    <row r="217" spans="2:5" ht="12">
      <c r="B217" s="176"/>
      <c r="C217" s="176"/>
      <c r="E217" s="176"/>
    </row>
    <row r="218" spans="2:5" ht="12">
      <c r="B218" s="176"/>
      <c r="C218" s="176"/>
      <c r="E218" s="176"/>
    </row>
    <row r="219" spans="2:5" ht="12">
      <c r="B219" s="176"/>
      <c r="C219" s="176"/>
      <c r="E219" s="176"/>
    </row>
    <row r="220" spans="2:3" ht="12">
      <c r="B220" s="176"/>
      <c r="C220" s="176"/>
    </row>
    <row r="221" spans="2:3" ht="12">
      <c r="B221" s="176"/>
      <c r="C221" s="176"/>
    </row>
  </sheetData>
  <printOptions/>
  <pageMargins left="0.75" right="0.75" top="0.28" bottom="0.27" header="0.21" footer="0.23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11111111"/>
  <dimension ref="A1:H545"/>
  <sheetViews>
    <sheetView showGridLines="0" tabSelected="1" view="pageBreakPreview" zoomScale="60" zoomScaleNormal="90" workbookViewId="0" topLeftCell="A481">
      <selection activeCell="L512" sqref="L512"/>
    </sheetView>
  </sheetViews>
  <sheetFormatPr defaultColWidth="9.140625" defaultRowHeight="12.75"/>
  <cols>
    <col min="1" max="1" width="13.421875" style="193" customWidth="1"/>
    <col min="2" max="2" width="40.140625" style="193" customWidth="1"/>
    <col min="3" max="3" width="8.28125" style="193" customWidth="1"/>
    <col min="4" max="4" width="9.140625" style="193" customWidth="1"/>
    <col min="5" max="5" width="8.00390625" style="193" customWidth="1"/>
    <col min="6" max="6" width="11.8515625" style="194" customWidth="1"/>
    <col min="7" max="7" width="11.28125" style="197" customWidth="1"/>
    <col min="8" max="8" width="3.57421875" style="197" customWidth="1"/>
    <col min="9" max="16384" width="10.28125" style="193" customWidth="1"/>
  </cols>
  <sheetData>
    <row r="1" spans="1:6" ht="19.5" customHeight="1">
      <c r="A1" s="192" t="s">
        <v>387</v>
      </c>
      <c r="C1" s="194"/>
      <c r="D1" s="195"/>
      <c r="E1" s="195"/>
      <c r="F1" s="196" t="s">
        <v>110</v>
      </c>
    </row>
    <row r="2" spans="1:5" ht="22.5">
      <c r="A2" s="198"/>
      <c r="C2" s="194"/>
      <c r="D2" s="195"/>
      <c r="E2" s="195"/>
    </row>
    <row r="3" spans="1:8" s="202" customFormat="1" ht="14.25" customHeight="1">
      <c r="A3" s="199" t="s">
        <v>111</v>
      </c>
      <c r="B3" s="200" t="s">
        <v>112</v>
      </c>
      <c r="C3" s="328" t="s">
        <v>113</v>
      </c>
      <c r="D3" s="363" t="s">
        <v>114</v>
      </c>
      <c r="E3" s="363"/>
      <c r="F3" s="329" t="s">
        <v>57</v>
      </c>
      <c r="G3" s="201"/>
      <c r="H3" s="201"/>
    </row>
    <row r="4" spans="1:8" s="207" customFormat="1" ht="14.25" customHeight="1">
      <c r="A4" s="203"/>
      <c r="B4" s="204"/>
      <c r="C4" s="205"/>
      <c r="D4" s="330" t="s">
        <v>115</v>
      </c>
      <c r="E4" s="330" t="s">
        <v>116</v>
      </c>
      <c r="F4" s="206"/>
      <c r="G4" s="201"/>
      <c r="H4" s="201"/>
    </row>
    <row r="5" spans="1:8" s="207" customFormat="1" ht="14.25" customHeight="1">
      <c r="A5" s="208"/>
      <c r="B5" s="208"/>
      <c r="C5" s="209"/>
      <c r="D5" s="210"/>
      <c r="E5" s="210"/>
      <c r="F5" s="211"/>
      <c r="G5" s="201"/>
      <c r="H5" s="201"/>
    </row>
    <row r="6" spans="1:8" s="207" customFormat="1" ht="14.25" customHeight="1">
      <c r="A6" s="204" t="s">
        <v>117</v>
      </c>
      <c r="B6" s="208"/>
      <c r="C6" s="212"/>
      <c r="D6" s="213"/>
      <c r="E6" s="213"/>
      <c r="F6" s="214"/>
      <c r="G6" s="201"/>
      <c r="H6" s="201"/>
    </row>
    <row r="7" spans="1:8" ht="12.75" customHeight="1">
      <c r="A7" s="215"/>
      <c r="B7" s="216"/>
      <c r="C7" s="217"/>
      <c r="D7" s="218"/>
      <c r="E7" s="218"/>
      <c r="F7" s="219"/>
      <c r="G7" s="220" t="s">
        <v>118</v>
      </c>
      <c r="H7" s="239"/>
    </row>
    <row r="8" spans="1:8" ht="12.75" customHeight="1">
      <c r="A8" s="215" t="s">
        <v>54</v>
      </c>
      <c r="B8" s="221"/>
      <c r="C8" s="222"/>
      <c r="D8" s="344"/>
      <c r="E8" s="344"/>
      <c r="F8" s="223"/>
      <c r="G8" s="224">
        <v>2007</v>
      </c>
      <c r="H8" s="313"/>
    </row>
    <row r="9" spans="1:8" ht="12.75" customHeight="1">
      <c r="A9" s="319">
        <v>10000</v>
      </c>
      <c r="B9" s="221" t="s">
        <v>119</v>
      </c>
      <c r="C9" s="222"/>
      <c r="D9" s="344">
        <v>0</v>
      </c>
      <c r="E9" s="344"/>
      <c r="F9" s="225">
        <f aca="true" t="shared" si="0" ref="F9:F16">SUM(C9:E9)</f>
        <v>0</v>
      </c>
      <c r="G9" s="224"/>
      <c r="H9" s="313"/>
    </row>
    <row r="10" spans="1:8" ht="12.75" customHeight="1">
      <c r="A10" s="319">
        <v>10002</v>
      </c>
      <c r="B10" s="227" t="s">
        <v>120</v>
      </c>
      <c r="C10" s="222"/>
      <c r="D10" s="210">
        <f>505-100</f>
        <v>405</v>
      </c>
      <c r="E10" s="210">
        <v>100</v>
      </c>
      <c r="F10" s="225">
        <f t="shared" si="0"/>
        <v>505</v>
      </c>
      <c r="G10" s="224"/>
      <c r="H10" s="313"/>
    </row>
    <row r="11" spans="1:8" ht="12.75" customHeight="1">
      <c r="A11" s="319">
        <v>10003</v>
      </c>
      <c r="B11" s="221" t="s">
        <v>234</v>
      </c>
      <c r="C11" s="222"/>
      <c r="D11" s="210">
        <f>255-60</f>
        <v>195</v>
      </c>
      <c r="E11" s="210">
        <v>60</v>
      </c>
      <c r="F11" s="225">
        <f t="shared" si="0"/>
        <v>255</v>
      </c>
      <c r="G11" s="224"/>
      <c r="H11" s="313"/>
    </row>
    <row r="12" spans="1:8" ht="12.75" customHeight="1">
      <c r="A12" s="319">
        <v>10004</v>
      </c>
      <c r="B12" s="227" t="s">
        <v>121</v>
      </c>
      <c r="C12" s="222"/>
      <c r="D12" s="210">
        <f>40-10</f>
        <v>30</v>
      </c>
      <c r="E12" s="210">
        <v>10</v>
      </c>
      <c r="F12" s="225">
        <f t="shared" si="0"/>
        <v>40</v>
      </c>
      <c r="G12" s="224"/>
      <c r="H12" s="313"/>
    </row>
    <row r="13" spans="1:8" ht="12.75" customHeight="1">
      <c r="A13" s="319">
        <v>10005</v>
      </c>
      <c r="B13" s="221" t="s">
        <v>122</v>
      </c>
      <c r="C13" s="228"/>
      <c r="D13" s="210">
        <f>55-15</f>
        <v>40</v>
      </c>
      <c r="E13" s="210">
        <v>15</v>
      </c>
      <c r="F13" s="225">
        <f t="shared" si="0"/>
        <v>55</v>
      </c>
      <c r="G13" s="226"/>
      <c r="H13" s="314"/>
    </row>
    <row r="14" spans="1:8" ht="12.75" customHeight="1">
      <c r="A14" s="319">
        <v>10007</v>
      </c>
      <c r="B14" s="221" t="s">
        <v>123</v>
      </c>
      <c r="C14" s="228"/>
      <c r="D14" s="210">
        <f>45-10</f>
        <v>35</v>
      </c>
      <c r="E14" s="210">
        <v>10</v>
      </c>
      <c r="F14" s="225">
        <f t="shared" si="0"/>
        <v>45</v>
      </c>
      <c r="G14" s="226"/>
      <c r="H14" s="314"/>
    </row>
    <row r="15" spans="1:8" ht="12.75" customHeight="1">
      <c r="A15" s="319">
        <v>10008</v>
      </c>
      <c r="B15" s="221" t="s">
        <v>124</v>
      </c>
      <c r="C15" s="228"/>
      <c r="D15" s="210">
        <f>30-10</f>
        <v>20</v>
      </c>
      <c r="E15" s="210">
        <v>10</v>
      </c>
      <c r="F15" s="225">
        <f t="shared" si="0"/>
        <v>30</v>
      </c>
      <c r="G15" s="226"/>
      <c r="H15" s="314"/>
    </row>
    <row r="16" spans="1:8" ht="12.75" customHeight="1">
      <c r="A16" s="319">
        <v>10009</v>
      </c>
      <c r="B16" s="227" t="s">
        <v>49</v>
      </c>
      <c r="C16" s="228"/>
      <c r="D16" s="229">
        <f>25-5</f>
        <v>20</v>
      </c>
      <c r="E16" s="229">
        <v>5</v>
      </c>
      <c r="F16" s="225">
        <f t="shared" si="0"/>
        <v>25</v>
      </c>
      <c r="G16" s="226"/>
      <c r="H16" s="314"/>
    </row>
    <row r="17" spans="1:8" ht="12.75" customHeight="1">
      <c r="A17" s="230"/>
      <c r="B17" s="231" t="s">
        <v>57</v>
      </c>
      <c r="C17" s="339">
        <f>SUM(C9:C16)</f>
        <v>0</v>
      </c>
      <c r="D17" s="340">
        <f>SUM(D9:D16)</f>
        <v>745</v>
      </c>
      <c r="E17" s="340">
        <f>SUM(E9:E16)</f>
        <v>210</v>
      </c>
      <c r="F17" s="339">
        <f>SUM(F9:F16)</f>
        <v>955</v>
      </c>
      <c r="G17" s="341">
        <v>622</v>
      </c>
      <c r="H17" s="239"/>
    </row>
    <row r="18" spans="1:8" ht="12.75" customHeight="1">
      <c r="A18" s="232"/>
      <c r="B18" s="233"/>
      <c r="C18" s="245"/>
      <c r="D18" s="245"/>
      <c r="E18" s="245"/>
      <c r="F18" s="245"/>
      <c r="G18" s="239"/>
      <c r="H18" s="239"/>
    </row>
    <row r="19" spans="1:8" ht="12.75" customHeight="1">
      <c r="A19" s="215"/>
      <c r="B19" s="216"/>
      <c r="C19" s="217"/>
      <c r="D19" s="218"/>
      <c r="E19" s="218"/>
      <c r="F19" s="219"/>
      <c r="G19" s="220" t="s">
        <v>118</v>
      </c>
      <c r="H19" s="239"/>
    </row>
    <row r="20" spans="1:8" ht="12.75" customHeight="1">
      <c r="A20" s="306"/>
      <c r="B20" s="221"/>
      <c r="C20" s="222"/>
      <c r="D20" s="344"/>
      <c r="E20" s="344"/>
      <c r="F20" s="223"/>
      <c r="G20" s="224">
        <v>2007</v>
      </c>
      <c r="H20" s="313"/>
    </row>
    <row r="21" spans="1:8" ht="12.75" customHeight="1">
      <c r="A21" s="306" t="s">
        <v>321</v>
      </c>
      <c r="B21" s="221"/>
      <c r="C21" s="222"/>
      <c r="D21" s="210"/>
      <c r="E21" s="210"/>
      <c r="F21" s="225"/>
      <c r="G21" s="226"/>
      <c r="H21" s="314"/>
    </row>
    <row r="22" spans="1:8" ht="12.75" customHeight="1">
      <c r="A22" s="319">
        <v>11000</v>
      </c>
      <c r="B22" s="221" t="s">
        <v>119</v>
      </c>
      <c r="C22" s="222"/>
      <c r="D22" s="210">
        <v>320</v>
      </c>
      <c r="E22" s="210"/>
      <c r="F22" s="225">
        <f>SUM(C22:E22)</f>
        <v>320</v>
      </c>
      <c r="G22" s="226"/>
      <c r="H22" s="314"/>
    </row>
    <row r="23" spans="1:8" ht="12.75" customHeight="1">
      <c r="A23" s="319">
        <v>11001</v>
      </c>
      <c r="B23" s="227" t="s">
        <v>120</v>
      </c>
      <c r="C23" s="222"/>
      <c r="D23" s="210">
        <v>155</v>
      </c>
      <c r="E23" s="210"/>
      <c r="F23" s="225">
        <f>SUM(C23:E23)</f>
        <v>155</v>
      </c>
      <c r="G23" s="226"/>
      <c r="H23" s="314"/>
    </row>
    <row r="24" spans="1:8" ht="12.75" customHeight="1">
      <c r="A24" s="319">
        <v>11002</v>
      </c>
      <c r="B24" s="227" t="s">
        <v>233</v>
      </c>
      <c r="C24" s="222"/>
      <c r="D24" s="210">
        <v>61</v>
      </c>
      <c r="E24" s="210"/>
      <c r="F24" s="225">
        <f>SUM(C24:E24)</f>
        <v>61</v>
      </c>
      <c r="G24" s="226"/>
      <c r="H24" s="314"/>
    </row>
    <row r="25" spans="1:8" ht="12.75" customHeight="1">
      <c r="A25" s="319">
        <v>11003</v>
      </c>
      <c r="B25" s="227" t="s">
        <v>49</v>
      </c>
      <c r="C25" s="222"/>
      <c r="D25" s="210">
        <v>0</v>
      </c>
      <c r="E25" s="210"/>
      <c r="F25" s="225">
        <f>SUM(C25:E25)</f>
        <v>0</v>
      </c>
      <c r="G25" s="226"/>
      <c r="H25" s="314"/>
    </row>
    <row r="26" spans="1:8" ht="12.75" customHeight="1">
      <c r="A26" s="319"/>
      <c r="B26" s="227"/>
      <c r="C26" s="222"/>
      <c r="D26" s="344"/>
      <c r="E26" s="210"/>
      <c r="F26" s="225"/>
      <c r="G26" s="226"/>
      <c r="H26" s="314"/>
    </row>
    <row r="27" spans="1:8" ht="12.75" customHeight="1">
      <c r="A27" s="230"/>
      <c r="B27" s="231" t="s">
        <v>57</v>
      </c>
      <c r="C27" s="339">
        <f>SUM(C21:C26)</f>
        <v>0</v>
      </c>
      <c r="D27" s="340">
        <f>SUM(D20:D26)</f>
        <v>536</v>
      </c>
      <c r="E27" s="340">
        <f>SUM(E20:E26)</f>
        <v>0</v>
      </c>
      <c r="F27" s="339">
        <f>SUM(F21:F26)</f>
        <v>536</v>
      </c>
      <c r="G27" s="341">
        <v>448</v>
      </c>
      <c r="H27" s="239"/>
    </row>
    <row r="28" spans="1:8" ht="12.75" customHeight="1">
      <c r="A28" s="291"/>
      <c r="B28" s="290"/>
      <c r="C28" s="245"/>
      <c r="D28" s="245"/>
      <c r="E28" s="245"/>
      <c r="F28" s="245"/>
      <c r="G28" s="239"/>
      <c r="H28" s="239"/>
    </row>
    <row r="29" spans="1:8" ht="12.75" customHeight="1">
      <c r="A29" s="253"/>
      <c r="B29" s="233"/>
      <c r="C29" s="234"/>
      <c r="D29" s="234"/>
      <c r="E29" s="234"/>
      <c r="F29" s="229"/>
      <c r="G29" s="235"/>
      <c r="H29" s="235"/>
    </row>
    <row r="30" spans="1:8" ht="12.75" customHeight="1">
      <c r="A30" s="215"/>
      <c r="B30" s="216"/>
      <c r="C30" s="217"/>
      <c r="D30" s="218"/>
      <c r="E30" s="218"/>
      <c r="F30" s="219"/>
      <c r="G30" s="220" t="s">
        <v>118</v>
      </c>
      <c r="H30" s="239"/>
    </row>
    <row r="31" spans="1:8" ht="12.75" customHeight="1">
      <c r="A31" s="215" t="s">
        <v>55</v>
      </c>
      <c r="B31" s="221"/>
      <c r="C31" s="222"/>
      <c r="D31" s="344"/>
      <c r="E31" s="344"/>
      <c r="F31" s="223"/>
      <c r="G31" s="224">
        <v>2007</v>
      </c>
      <c r="H31" s="313"/>
    </row>
    <row r="32" spans="1:8" ht="12.75" customHeight="1">
      <c r="A32" s="319">
        <v>12000</v>
      </c>
      <c r="B32" s="227" t="s">
        <v>119</v>
      </c>
      <c r="C32" s="222"/>
      <c r="D32" s="210">
        <v>0</v>
      </c>
      <c r="E32" s="210"/>
      <c r="F32" s="225">
        <f>SUM(C32:E32)</f>
        <v>0</v>
      </c>
      <c r="G32" s="226"/>
      <c r="H32" s="314"/>
    </row>
    <row r="33" spans="1:8" ht="12.75" customHeight="1">
      <c r="A33" s="319">
        <v>12001</v>
      </c>
      <c r="B33" s="227" t="s">
        <v>122</v>
      </c>
      <c r="C33" s="228"/>
      <c r="D33" s="229">
        <v>0</v>
      </c>
      <c r="E33" s="229"/>
      <c r="F33" s="225">
        <f>SUM(C33:E33)</f>
        <v>0</v>
      </c>
      <c r="G33" s="226"/>
      <c r="H33" s="314"/>
    </row>
    <row r="34" spans="1:8" ht="12.75" customHeight="1">
      <c r="A34" s="230"/>
      <c r="B34" s="231" t="s">
        <v>57</v>
      </c>
      <c r="C34" s="339">
        <f>SUM(C32:C33)</f>
        <v>0</v>
      </c>
      <c r="D34" s="340">
        <f>SUM(D32:D33)</f>
        <v>0</v>
      </c>
      <c r="E34" s="340">
        <f>SUM(E32:E33)</f>
        <v>0</v>
      </c>
      <c r="F34" s="339">
        <f>SUM(F32:F33)</f>
        <v>0</v>
      </c>
      <c r="G34" s="341">
        <v>3</v>
      </c>
      <c r="H34" s="239"/>
    </row>
    <row r="35" spans="1:8" ht="12.75" customHeight="1">
      <c r="A35" s="232"/>
      <c r="B35" s="233"/>
      <c r="C35" s="234"/>
      <c r="D35" s="234"/>
      <c r="E35" s="234"/>
      <c r="F35" s="229"/>
      <c r="G35" s="235"/>
      <c r="H35" s="235"/>
    </row>
    <row r="36" spans="1:8" ht="12.75" customHeight="1">
      <c r="A36" s="215"/>
      <c r="B36" s="216"/>
      <c r="C36" s="217"/>
      <c r="D36" s="218"/>
      <c r="E36" s="218"/>
      <c r="F36" s="219"/>
      <c r="G36" s="220" t="s">
        <v>118</v>
      </c>
      <c r="H36" s="239"/>
    </row>
    <row r="37" spans="1:8" ht="12.75" customHeight="1">
      <c r="A37" s="215" t="s">
        <v>33</v>
      </c>
      <c r="B37" s="221"/>
      <c r="C37" s="222"/>
      <c r="D37" s="344"/>
      <c r="E37" s="344"/>
      <c r="F37" s="223"/>
      <c r="G37" s="224">
        <v>2007</v>
      </c>
      <c r="H37" s="313"/>
    </row>
    <row r="38" spans="1:8" ht="12.75" customHeight="1">
      <c r="A38" s="319">
        <v>13000</v>
      </c>
      <c r="B38" s="227" t="s">
        <v>119</v>
      </c>
      <c r="C38" s="222"/>
      <c r="D38" s="210">
        <v>0</v>
      </c>
      <c r="E38" s="210"/>
      <c r="F38" s="225">
        <f>SUM(C38:E38)</f>
        <v>0</v>
      </c>
      <c r="G38" s="226"/>
      <c r="H38" s="314"/>
    </row>
    <row r="39" spans="1:8" ht="12.75" customHeight="1">
      <c r="A39" s="319">
        <v>13001</v>
      </c>
      <c r="B39" s="227" t="s">
        <v>125</v>
      </c>
      <c r="C39" s="222">
        <v>335</v>
      </c>
      <c r="D39" s="210">
        <v>0</v>
      </c>
      <c r="E39" s="210"/>
      <c r="F39" s="225">
        <f>SUM(C39:E39)</f>
        <v>335</v>
      </c>
      <c r="G39" s="226"/>
      <c r="H39" s="314"/>
    </row>
    <row r="40" spans="1:8" ht="12.75" customHeight="1">
      <c r="A40" s="319">
        <v>13002</v>
      </c>
      <c r="B40" s="227" t="s">
        <v>126</v>
      </c>
      <c r="C40" s="228"/>
      <c r="D40" s="229">
        <v>100</v>
      </c>
      <c r="E40" s="229"/>
      <c r="F40" s="225">
        <f>SUM(C40:E40)</f>
        <v>100</v>
      </c>
      <c r="G40" s="226"/>
      <c r="H40" s="314"/>
    </row>
    <row r="41" spans="1:8" ht="12.75" customHeight="1">
      <c r="A41" s="230"/>
      <c r="B41" s="231" t="s">
        <v>57</v>
      </c>
      <c r="C41" s="339">
        <f>SUM(C38:C40)</f>
        <v>335</v>
      </c>
      <c r="D41" s="340">
        <f>SUM(D38:D40)</f>
        <v>100</v>
      </c>
      <c r="E41" s="340">
        <f>SUM(E38:E40)</f>
        <v>0</v>
      </c>
      <c r="F41" s="339">
        <f>SUM(F38:F40)</f>
        <v>435</v>
      </c>
      <c r="G41" s="341">
        <v>420</v>
      </c>
      <c r="H41" s="239"/>
    </row>
    <row r="42" spans="1:8" ht="12.75" customHeight="1">
      <c r="A42" s="232"/>
      <c r="B42" s="233"/>
      <c r="C42" s="234"/>
      <c r="D42" s="234"/>
      <c r="E42" s="234"/>
      <c r="F42" s="229"/>
      <c r="G42" s="235"/>
      <c r="H42" s="235"/>
    </row>
    <row r="43" spans="1:8" ht="12.75" customHeight="1">
      <c r="A43" s="215"/>
      <c r="B43" s="216"/>
      <c r="C43" s="217"/>
      <c r="D43" s="218"/>
      <c r="E43" s="218"/>
      <c r="F43" s="219"/>
      <c r="G43" s="220" t="s">
        <v>118</v>
      </c>
      <c r="H43" s="239"/>
    </row>
    <row r="44" spans="1:8" ht="12.75" customHeight="1">
      <c r="A44" s="215" t="s">
        <v>127</v>
      </c>
      <c r="B44" s="221"/>
      <c r="C44" s="222"/>
      <c r="D44" s="344"/>
      <c r="E44" s="344"/>
      <c r="F44" s="223"/>
      <c r="G44" s="224">
        <v>2007</v>
      </c>
      <c r="H44" s="313"/>
    </row>
    <row r="45" spans="1:8" ht="12.75" customHeight="1">
      <c r="A45" s="319">
        <v>14000</v>
      </c>
      <c r="B45" s="227" t="s">
        <v>119</v>
      </c>
      <c r="C45" s="222"/>
      <c r="D45" s="210">
        <v>0</v>
      </c>
      <c r="E45" s="210"/>
      <c r="F45" s="225">
        <f aca="true" t="shared" si="1" ref="F45:F50">SUM(C45:E45)</f>
        <v>0</v>
      </c>
      <c r="G45" s="226"/>
      <c r="H45" s="314"/>
    </row>
    <row r="46" spans="1:8" ht="12.75" customHeight="1">
      <c r="A46" s="319">
        <v>14001</v>
      </c>
      <c r="B46" s="227" t="s">
        <v>128</v>
      </c>
      <c r="C46" s="228"/>
      <c r="D46" s="229">
        <v>70</v>
      </c>
      <c r="E46" s="229"/>
      <c r="F46" s="225">
        <f t="shared" si="1"/>
        <v>70</v>
      </c>
      <c r="G46" s="226"/>
      <c r="H46" s="314"/>
    </row>
    <row r="47" spans="1:8" ht="12.75" customHeight="1">
      <c r="A47" s="319">
        <v>14002</v>
      </c>
      <c r="B47" s="227" t="s">
        <v>129</v>
      </c>
      <c r="C47" s="228"/>
      <c r="D47" s="229">
        <v>10</v>
      </c>
      <c r="E47" s="229"/>
      <c r="F47" s="225">
        <f t="shared" si="1"/>
        <v>10</v>
      </c>
      <c r="G47" s="226"/>
      <c r="H47" s="314"/>
    </row>
    <row r="48" spans="1:8" ht="12.75" customHeight="1">
      <c r="A48" s="319">
        <v>14003</v>
      </c>
      <c r="B48" s="227" t="s">
        <v>130</v>
      </c>
      <c r="C48" s="228"/>
      <c r="D48" s="229">
        <v>5</v>
      </c>
      <c r="E48" s="229"/>
      <c r="F48" s="225">
        <f t="shared" si="1"/>
        <v>5</v>
      </c>
      <c r="G48" s="226"/>
      <c r="H48" s="314"/>
    </row>
    <row r="49" spans="1:8" ht="12.75" customHeight="1">
      <c r="A49" s="319">
        <v>14004</v>
      </c>
      <c r="B49" s="227" t="s">
        <v>131</v>
      </c>
      <c r="C49" s="228">
        <v>230</v>
      </c>
      <c r="D49" s="229"/>
      <c r="E49" s="229"/>
      <c r="F49" s="225">
        <f t="shared" si="1"/>
        <v>230</v>
      </c>
      <c r="G49" s="226"/>
      <c r="H49" s="314"/>
    </row>
    <row r="50" spans="1:8" ht="12.75" customHeight="1">
      <c r="A50" s="335">
        <v>14005</v>
      </c>
      <c r="B50" s="227" t="s">
        <v>345</v>
      </c>
      <c r="C50" s="228"/>
      <c r="D50" s="229">
        <v>30</v>
      </c>
      <c r="E50" s="229"/>
      <c r="F50" s="225">
        <f t="shared" si="1"/>
        <v>30</v>
      </c>
      <c r="G50" s="226"/>
      <c r="H50" s="314"/>
    </row>
    <row r="51" spans="1:8" ht="12.75" customHeight="1">
      <c r="A51" s="230"/>
      <c r="B51" s="231" t="s">
        <v>57</v>
      </c>
      <c r="C51" s="339">
        <f>SUM(C45:C50)</f>
        <v>230</v>
      </c>
      <c r="D51" s="340">
        <f>SUM(D45:D50)</f>
        <v>115</v>
      </c>
      <c r="E51" s="340">
        <f>SUM(E45:E50)</f>
        <v>0</v>
      </c>
      <c r="F51" s="339">
        <f>SUM(F45:F50)</f>
        <v>345</v>
      </c>
      <c r="G51" s="341">
        <v>335</v>
      </c>
      <c r="H51" s="239"/>
    </row>
    <row r="52" spans="1:8" ht="12.75" customHeight="1">
      <c r="A52" s="237"/>
      <c r="B52" s="233"/>
      <c r="C52" s="238"/>
      <c r="D52" s="238"/>
      <c r="E52" s="238"/>
      <c r="F52" s="238"/>
      <c r="G52" s="239"/>
      <c r="H52" s="239"/>
    </row>
    <row r="53" spans="2:8" ht="15" customHeight="1">
      <c r="B53" s="406" t="s">
        <v>299</v>
      </c>
      <c r="C53" s="342">
        <f>C17+C27+C34+C41+C51</f>
        <v>565</v>
      </c>
      <c r="D53" s="342">
        <f>D17+D27+D34+D41+D51</f>
        <v>1496</v>
      </c>
      <c r="E53" s="342">
        <f>E17+E27+E34+E41+E51</f>
        <v>210</v>
      </c>
      <c r="F53" s="343">
        <f>F17+F27+F34+F41+F51</f>
        <v>2271</v>
      </c>
      <c r="G53" s="343">
        <f>G17+G27+G34+G41+G51</f>
        <v>1828</v>
      </c>
      <c r="H53" s="235"/>
    </row>
    <row r="54" spans="1:8" ht="12.75">
      <c r="A54" s="237"/>
      <c r="B54" s="233"/>
      <c r="C54" s="238"/>
      <c r="D54" s="238"/>
      <c r="E54" s="238"/>
      <c r="F54" s="238"/>
      <c r="G54" s="239"/>
      <c r="H54" s="239"/>
    </row>
    <row r="55" spans="1:8" ht="15">
      <c r="A55" s="204" t="s">
        <v>132</v>
      </c>
      <c r="B55" s="233"/>
      <c r="C55" s="238"/>
      <c r="D55" s="238"/>
      <c r="E55" s="238"/>
      <c r="F55" s="238"/>
      <c r="G55" s="239"/>
      <c r="H55" s="239"/>
    </row>
    <row r="56" spans="1:8" ht="12.75" customHeight="1">
      <c r="A56" s="215"/>
      <c r="B56" s="216"/>
      <c r="C56" s="217"/>
      <c r="D56" s="218"/>
      <c r="E56" s="218"/>
      <c r="F56" s="219"/>
      <c r="G56" s="220" t="s">
        <v>118</v>
      </c>
      <c r="H56" s="239"/>
    </row>
    <row r="57" spans="1:8" ht="12.75" customHeight="1">
      <c r="A57" s="215" t="s">
        <v>133</v>
      </c>
      <c r="B57" s="221"/>
      <c r="C57" s="222"/>
      <c r="D57" s="344"/>
      <c r="E57" s="344"/>
      <c r="F57" s="223"/>
      <c r="G57" s="224">
        <v>2007</v>
      </c>
      <c r="H57" s="313"/>
    </row>
    <row r="58" spans="1:8" ht="12.75" customHeight="1">
      <c r="A58" s="319">
        <v>20000</v>
      </c>
      <c r="B58" s="227" t="s">
        <v>119</v>
      </c>
      <c r="C58" s="222"/>
      <c r="D58" s="210">
        <v>2</v>
      </c>
      <c r="E58" s="210"/>
      <c r="F58" s="225">
        <f aca="true" t="shared" si="2" ref="F58:F66">SUM(C58:E58)</f>
        <v>2</v>
      </c>
      <c r="G58" s="226"/>
      <c r="H58" s="314"/>
    </row>
    <row r="59" spans="1:8" ht="12.75" customHeight="1">
      <c r="A59" s="319">
        <v>20001</v>
      </c>
      <c r="B59" s="227" t="s">
        <v>137</v>
      </c>
      <c r="C59" s="228"/>
      <c r="D59" s="229">
        <v>8</v>
      </c>
      <c r="E59" s="229"/>
      <c r="F59" s="225">
        <f t="shared" si="2"/>
        <v>8</v>
      </c>
      <c r="G59" s="226"/>
      <c r="H59" s="314"/>
    </row>
    <row r="60" spans="1:8" ht="12.75" customHeight="1">
      <c r="A60" s="319">
        <v>20002</v>
      </c>
      <c r="B60" s="227" t="s">
        <v>138</v>
      </c>
      <c r="C60" s="228"/>
      <c r="D60" s="229">
        <v>2</v>
      </c>
      <c r="E60" s="229"/>
      <c r="F60" s="225">
        <f t="shared" si="2"/>
        <v>2</v>
      </c>
      <c r="G60" s="226"/>
      <c r="H60" s="314"/>
    </row>
    <row r="61" spans="1:8" ht="12.75" customHeight="1">
      <c r="A61" s="319">
        <v>20003</v>
      </c>
      <c r="B61" s="227" t="s">
        <v>139</v>
      </c>
      <c r="C61" s="228"/>
      <c r="D61" s="229">
        <v>1</v>
      </c>
      <c r="E61" s="229"/>
      <c r="F61" s="225">
        <f t="shared" si="2"/>
        <v>1</v>
      </c>
      <c r="G61" s="226"/>
      <c r="H61" s="314"/>
    </row>
    <row r="62" spans="1:8" ht="12.75" customHeight="1">
      <c r="A62" s="319">
        <v>20004</v>
      </c>
      <c r="B62" s="227" t="s">
        <v>134</v>
      </c>
      <c r="C62" s="228">
        <v>500</v>
      </c>
      <c r="D62" s="229"/>
      <c r="E62" s="229"/>
      <c r="F62" s="225">
        <f t="shared" si="2"/>
        <v>500</v>
      </c>
      <c r="G62" s="226"/>
      <c r="H62" s="314"/>
    </row>
    <row r="63" spans="1:8" ht="12.75" customHeight="1">
      <c r="A63" s="319">
        <v>20005</v>
      </c>
      <c r="B63" s="227" t="s">
        <v>140</v>
      </c>
      <c r="C63" s="228"/>
      <c r="D63" s="229">
        <v>20</v>
      </c>
      <c r="E63" s="229"/>
      <c r="F63" s="225">
        <f t="shared" si="2"/>
        <v>20</v>
      </c>
      <c r="G63" s="226"/>
      <c r="H63" s="314"/>
    </row>
    <row r="64" spans="1:8" ht="12.75" customHeight="1">
      <c r="A64" s="319">
        <v>20006</v>
      </c>
      <c r="B64" s="227" t="s">
        <v>136</v>
      </c>
      <c r="C64" s="228"/>
      <c r="D64" s="229">
        <v>10</v>
      </c>
      <c r="E64" s="229"/>
      <c r="F64" s="225">
        <f t="shared" si="2"/>
        <v>10</v>
      </c>
      <c r="G64" s="226"/>
      <c r="H64" s="314"/>
    </row>
    <row r="65" spans="1:8" ht="12.75" customHeight="1">
      <c r="A65" s="319">
        <v>20007</v>
      </c>
      <c r="B65" s="227" t="s">
        <v>135</v>
      </c>
      <c r="C65" s="228"/>
      <c r="D65" s="229">
        <v>7</v>
      </c>
      <c r="E65" s="229"/>
      <c r="F65" s="225">
        <f t="shared" si="2"/>
        <v>7</v>
      </c>
      <c r="G65" s="226"/>
      <c r="H65" s="314"/>
    </row>
    <row r="66" spans="1:8" ht="12.75" customHeight="1">
      <c r="A66" s="319"/>
      <c r="B66" s="227" t="s">
        <v>359</v>
      </c>
      <c r="C66" s="228"/>
      <c r="D66" s="229">
        <v>40</v>
      </c>
      <c r="E66" s="229"/>
      <c r="F66" s="225">
        <f t="shared" si="2"/>
        <v>40</v>
      </c>
      <c r="G66" s="226"/>
      <c r="H66" s="314"/>
    </row>
    <row r="67" spans="1:8" ht="12.75" customHeight="1">
      <c r="A67" s="230"/>
      <c r="B67" s="231" t="s">
        <v>57</v>
      </c>
      <c r="C67" s="339">
        <f>SUM(C58:C66)</f>
        <v>500</v>
      </c>
      <c r="D67" s="340">
        <f>SUM(D58:D66)</f>
        <v>90</v>
      </c>
      <c r="E67" s="340">
        <f>SUM(E58:E66)</f>
        <v>0</v>
      </c>
      <c r="F67" s="339">
        <f>SUM(F58:F66)</f>
        <v>590</v>
      </c>
      <c r="G67" s="341">
        <v>532</v>
      </c>
      <c r="H67" s="239"/>
    </row>
    <row r="68" spans="1:8" ht="12.75" customHeight="1">
      <c r="A68" s="232"/>
      <c r="B68" s="233"/>
      <c r="C68" s="234"/>
      <c r="D68" s="234"/>
      <c r="E68" s="234"/>
      <c r="F68" s="229"/>
      <c r="G68" s="235"/>
      <c r="H68" s="235"/>
    </row>
    <row r="69" spans="1:8" ht="12.75" customHeight="1">
      <c r="A69" s="215"/>
      <c r="B69" s="216"/>
      <c r="C69" s="217"/>
      <c r="D69" s="218"/>
      <c r="E69" s="218"/>
      <c r="F69" s="219"/>
      <c r="G69" s="220" t="s">
        <v>118</v>
      </c>
      <c r="H69" s="239"/>
    </row>
    <row r="70" spans="1:8" ht="12.75" customHeight="1">
      <c r="A70" s="215" t="s">
        <v>60</v>
      </c>
      <c r="B70" s="221"/>
      <c r="C70" s="222"/>
      <c r="D70" s="344"/>
      <c r="E70" s="344"/>
      <c r="F70" s="223"/>
      <c r="G70" s="224">
        <v>2007</v>
      </c>
      <c r="H70" s="313"/>
    </row>
    <row r="71" spans="1:8" ht="12.75" customHeight="1">
      <c r="A71" s="320">
        <v>21000</v>
      </c>
      <c r="B71" s="227" t="s">
        <v>119</v>
      </c>
      <c r="C71" s="222"/>
      <c r="D71" s="210">
        <v>7</v>
      </c>
      <c r="E71" s="210"/>
      <c r="F71" s="225">
        <f aca="true" t="shared" si="3" ref="F71:F79">SUM(C71:E71)</f>
        <v>7</v>
      </c>
      <c r="G71" s="226"/>
      <c r="H71" s="314"/>
    </row>
    <row r="72" spans="1:8" ht="12.75" customHeight="1">
      <c r="A72" s="319">
        <v>21001</v>
      </c>
      <c r="B72" s="227" t="s">
        <v>141</v>
      </c>
      <c r="C72" s="228"/>
      <c r="D72" s="229">
        <v>135</v>
      </c>
      <c r="E72" s="229"/>
      <c r="F72" s="225">
        <f t="shared" si="3"/>
        <v>135</v>
      </c>
      <c r="G72" s="226"/>
      <c r="H72" s="314"/>
    </row>
    <row r="73" spans="1:8" ht="12.75" customHeight="1">
      <c r="A73" s="319">
        <v>21002</v>
      </c>
      <c r="B73" s="227" t="s">
        <v>142</v>
      </c>
      <c r="C73" s="228"/>
      <c r="D73" s="229">
        <v>25</v>
      </c>
      <c r="E73" s="229"/>
      <c r="F73" s="225">
        <f t="shared" si="3"/>
        <v>25</v>
      </c>
      <c r="G73" s="226"/>
      <c r="H73" s="314"/>
    </row>
    <row r="74" spans="1:8" ht="12.75" customHeight="1">
      <c r="A74" s="319">
        <v>21003</v>
      </c>
      <c r="B74" s="227" t="s">
        <v>143</v>
      </c>
      <c r="C74" s="228"/>
      <c r="D74" s="229">
        <v>55</v>
      </c>
      <c r="E74" s="229"/>
      <c r="F74" s="225">
        <f t="shared" si="3"/>
        <v>55</v>
      </c>
      <c r="G74" s="226"/>
      <c r="H74" s="314"/>
    </row>
    <row r="75" spans="1:8" ht="12.75" customHeight="1">
      <c r="A75" s="319">
        <v>21004</v>
      </c>
      <c r="B75" s="227" t="s">
        <v>144</v>
      </c>
      <c r="C75" s="228"/>
      <c r="D75" s="229">
        <v>0</v>
      </c>
      <c r="E75" s="229"/>
      <c r="F75" s="225">
        <f t="shared" si="3"/>
        <v>0</v>
      </c>
      <c r="G75" s="226"/>
      <c r="H75" s="314"/>
    </row>
    <row r="76" spans="1:8" ht="12.75" customHeight="1">
      <c r="A76" s="319">
        <v>21005</v>
      </c>
      <c r="B76" s="227" t="s">
        <v>236</v>
      </c>
      <c r="C76" s="228"/>
      <c r="D76" s="229"/>
      <c r="E76" s="229">
        <v>10</v>
      </c>
      <c r="F76" s="225">
        <f t="shared" si="3"/>
        <v>10</v>
      </c>
      <c r="G76" s="226"/>
      <c r="H76" s="314"/>
    </row>
    <row r="77" spans="1:8" ht="12.75" customHeight="1">
      <c r="A77" s="319">
        <v>21006</v>
      </c>
      <c r="B77" s="227" t="s">
        <v>235</v>
      </c>
      <c r="C77" s="228"/>
      <c r="D77" s="229">
        <v>5</v>
      </c>
      <c r="E77" s="229"/>
      <c r="F77" s="228">
        <f t="shared" si="3"/>
        <v>5</v>
      </c>
      <c r="G77" s="226"/>
      <c r="H77" s="314"/>
    </row>
    <row r="78" spans="1:8" ht="12.75" customHeight="1">
      <c r="A78" s="319"/>
      <c r="B78" s="227" t="s">
        <v>360</v>
      </c>
      <c r="C78" s="228"/>
      <c r="D78" s="229">
        <v>10</v>
      </c>
      <c r="E78" s="229"/>
      <c r="F78" s="228">
        <f t="shared" si="3"/>
        <v>10</v>
      </c>
      <c r="G78" s="226"/>
      <c r="H78" s="314"/>
    </row>
    <row r="79" spans="1:8" ht="12.75" customHeight="1">
      <c r="A79" s="319"/>
      <c r="B79" s="227" t="s">
        <v>365</v>
      </c>
      <c r="C79" s="228"/>
      <c r="D79" s="229">
        <f>325-325</f>
        <v>0</v>
      </c>
      <c r="E79" s="229"/>
      <c r="F79" s="228">
        <f t="shared" si="3"/>
        <v>0</v>
      </c>
      <c r="G79" s="226"/>
      <c r="H79" s="314"/>
    </row>
    <row r="80" spans="1:8" ht="12.75" customHeight="1">
      <c r="A80" s="319"/>
      <c r="B80" s="227"/>
      <c r="C80" s="228"/>
      <c r="D80" s="229"/>
      <c r="E80" s="229"/>
      <c r="F80" s="228"/>
      <c r="G80" s="226"/>
      <c r="H80" s="314"/>
    </row>
    <row r="81" spans="1:8" ht="12.75" customHeight="1">
      <c r="A81" s="230"/>
      <c r="B81" s="231" t="s">
        <v>57</v>
      </c>
      <c r="C81" s="339">
        <f>SUM(C71:C78)</f>
        <v>0</v>
      </c>
      <c r="D81" s="340">
        <f>SUM(D71:D79)</f>
        <v>237</v>
      </c>
      <c r="E81" s="340">
        <f>SUM(E71:E79)</f>
        <v>10</v>
      </c>
      <c r="F81" s="339">
        <f>SUM(F71:F79)</f>
        <v>247</v>
      </c>
      <c r="G81" s="341">
        <v>211</v>
      </c>
      <c r="H81" s="239"/>
    </row>
    <row r="82" spans="1:8" ht="12.75" customHeight="1">
      <c r="A82" s="232"/>
      <c r="B82" s="233"/>
      <c r="C82" s="234"/>
      <c r="D82" s="234"/>
      <c r="E82" s="234"/>
      <c r="F82" s="229"/>
      <c r="G82" s="235"/>
      <c r="H82" s="235"/>
    </row>
    <row r="83" spans="1:8" ht="12.75" customHeight="1">
      <c r="A83" s="215"/>
      <c r="B83" s="216"/>
      <c r="C83" s="217"/>
      <c r="D83" s="218"/>
      <c r="E83" s="218"/>
      <c r="F83" s="219"/>
      <c r="G83" s="220" t="s">
        <v>118</v>
      </c>
      <c r="H83" s="239"/>
    </row>
    <row r="84" spans="1:8" ht="12.75" customHeight="1">
      <c r="A84" s="215" t="s">
        <v>61</v>
      </c>
      <c r="B84" s="221"/>
      <c r="C84" s="222"/>
      <c r="D84" s="344"/>
      <c r="E84" s="344"/>
      <c r="F84" s="223"/>
      <c r="G84" s="224">
        <v>2007</v>
      </c>
      <c r="H84" s="313"/>
    </row>
    <row r="85" spans="1:8" ht="12.75" customHeight="1">
      <c r="A85" s="320">
        <v>22000</v>
      </c>
      <c r="B85" s="227" t="s">
        <v>119</v>
      </c>
      <c r="C85" s="222"/>
      <c r="D85" s="210">
        <v>0</v>
      </c>
      <c r="E85" s="210"/>
      <c r="F85" s="225">
        <f>SUM(C85:E85)</f>
        <v>0</v>
      </c>
      <c r="G85" s="226"/>
      <c r="H85" s="314"/>
    </row>
    <row r="86" spans="1:8" ht="12.75" customHeight="1">
      <c r="A86" s="319">
        <v>22001</v>
      </c>
      <c r="B86" s="227" t="s">
        <v>238</v>
      </c>
      <c r="C86" s="222"/>
      <c r="D86" s="210">
        <v>5</v>
      </c>
      <c r="E86" s="210"/>
      <c r="F86" s="225">
        <f>SUM(C86:E86)</f>
        <v>5</v>
      </c>
      <c r="G86" s="226"/>
      <c r="H86" s="314"/>
    </row>
    <row r="87" spans="1:8" ht="12.75" customHeight="1">
      <c r="A87" s="319">
        <v>22002</v>
      </c>
      <c r="B87" s="227" t="s">
        <v>237</v>
      </c>
      <c r="C87" s="222"/>
      <c r="D87" s="210"/>
      <c r="E87" s="210">
        <v>50</v>
      </c>
      <c r="F87" s="225">
        <f>SUM(C87:E87)</f>
        <v>50</v>
      </c>
      <c r="G87" s="226"/>
      <c r="H87" s="314"/>
    </row>
    <row r="88" spans="1:8" ht="12.75" customHeight="1">
      <c r="A88" s="320"/>
      <c r="B88" s="227" t="s">
        <v>361</v>
      </c>
      <c r="C88" s="228"/>
      <c r="D88" s="229">
        <v>100</v>
      </c>
      <c r="E88" s="229"/>
      <c r="F88" s="225">
        <f>SUM(C88:E88)</f>
        <v>100</v>
      </c>
      <c r="G88" s="226"/>
      <c r="H88" s="314"/>
    </row>
    <row r="89" spans="1:8" ht="12.75" customHeight="1">
      <c r="A89" s="320"/>
      <c r="B89" s="227" t="s">
        <v>362</v>
      </c>
      <c r="C89" s="228"/>
      <c r="D89" s="229">
        <v>60</v>
      </c>
      <c r="E89" s="229"/>
      <c r="F89" s="225">
        <f>SUM(C89:E89)</f>
        <v>60</v>
      </c>
      <c r="G89" s="226"/>
      <c r="H89" s="314"/>
    </row>
    <row r="90" spans="1:8" ht="12.75" customHeight="1">
      <c r="A90" s="230"/>
      <c r="B90" s="231" t="s">
        <v>57</v>
      </c>
      <c r="C90" s="339">
        <f>SUM(C85:C88)</f>
        <v>0</v>
      </c>
      <c r="D90" s="340">
        <f>SUM(D85:D89)</f>
        <v>165</v>
      </c>
      <c r="E90" s="340">
        <f>SUM(E85:E89)</f>
        <v>50</v>
      </c>
      <c r="F90" s="339">
        <f>SUM(F85:F89)</f>
        <v>215</v>
      </c>
      <c r="G90" s="341">
        <v>75</v>
      </c>
      <c r="H90" s="239"/>
    </row>
    <row r="91" spans="1:8" ht="12.75" customHeight="1">
      <c r="A91" s="232"/>
      <c r="B91" s="233"/>
      <c r="C91" s="234"/>
      <c r="D91" s="234"/>
      <c r="E91" s="234"/>
      <c r="F91" s="229"/>
      <c r="G91" s="235"/>
      <c r="H91" s="235"/>
    </row>
    <row r="92" spans="1:8" ht="12.75" customHeight="1">
      <c r="A92" s="246"/>
      <c r="B92" s="216"/>
      <c r="C92" s="217"/>
      <c r="D92" s="218"/>
      <c r="E92" s="218"/>
      <c r="F92" s="219"/>
      <c r="G92" s="220" t="s">
        <v>118</v>
      </c>
      <c r="H92" s="239"/>
    </row>
    <row r="93" spans="1:8" ht="12.75" customHeight="1">
      <c r="A93" s="215" t="s">
        <v>32</v>
      </c>
      <c r="B93" s="221"/>
      <c r="C93" s="222"/>
      <c r="D93" s="344"/>
      <c r="E93" s="344"/>
      <c r="F93" s="223"/>
      <c r="G93" s="224">
        <v>2007</v>
      </c>
      <c r="H93" s="313"/>
    </row>
    <row r="94" spans="1:8" ht="12.75" customHeight="1">
      <c r="A94" s="320">
        <v>23000</v>
      </c>
      <c r="B94" s="241" t="s">
        <v>119</v>
      </c>
      <c r="C94" s="222">
        <v>1950</v>
      </c>
      <c r="D94" s="210">
        <f>2845-225-350-1950</f>
        <v>320</v>
      </c>
      <c r="E94" s="210"/>
      <c r="F94" s="225">
        <f>SUM(C94:E94)</f>
        <v>2270</v>
      </c>
      <c r="G94" s="226"/>
      <c r="H94" s="314"/>
    </row>
    <row r="95" spans="1:8" ht="12.75" customHeight="1">
      <c r="A95" s="320">
        <v>23001</v>
      </c>
      <c r="B95" s="241" t="s">
        <v>326</v>
      </c>
      <c r="C95" s="228"/>
      <c r="D95" s="229"/>
      <c r="E95" s="229"/>
      <c r="F95" s="225">
        <f>SUM(C95:E95)</f>
        <v>0</v>
      </c>
      <c r="G95" s="226"/>
      <c r="H95" s="314"/>
    </row>
    <row r="96" spans="1:8" ht="12.75" customHeight="1">
      <c r="A96" s="320">
        <v>23002</v>
      </c>
      <c r="B96" s="241" t="s">
        <v>327</v>
      </c>
      <c r="C96" s="228"/>
      <c r="D96" s="229"/>
      <c r="E96" s="229"/>
      <c r="F96" s="225"/>
      <c r="G96" s="226"/>
      <c r="H96" s="314"/>
    </row>
    <row r="97" spans="1:8" ht="12.75" customHeight="1">
      <c r="A97" s="320">
        <v>23003</v>
      </c>
      <c r="B97" s="241" t="s">
        <v>328</v>
      </c>
      <c r="C97" s="228"/>
      <c r="D97" s="229"/>
      <c r="E97" s="229"/>
      <c r="F97" s="225"/>
      <c r="G97" s="226"/>
      <c r="H97" s="314"/>
    </row>
    <row r="98" spans="1:8" ht="12.75" customHeight="1">
      <c r="A98" s="320">
        <v>23004</v>
      </c>
      <c r="B98" s="241" t="s">
        <v>329</v>
      </c>
      <c r="C98" s="228"/>
      <c r="D98" s="229"/>
      <c r="E98" s="229"/>
      <c r="F98" s="225"/>
      <c r="G98" s="226"/>
      <c r="H98" s="314"/>
    </row>
    <row r="99" spans="1:8" ht="12.75" customHeight="1">
      <c r="A99" s="319">
        <v>23005</v>
      </c>
      <c r="B99" s="236" t="s">
        <v>330</v>
      </c>
      <c r="C99" s="228"/>
      <c r="D99" s="229"/>
      <c r="E99" s="229"/>
      <c r="F99" s="225"/>
      <c r="G99" s="226"/>
      <c r="H99" s="314"/>
    </row>
    <row r="100" spans="1:8" ht="12.75" customHeight="1">
      <c r="A100" s="319">
        <v>23006</v>
      </c>
      <c r="B100" s="236" t="s">
        <v>331</v>
      </c>
      <c r="C100" s="228"/>
      <c r="D100" s="229"/>
      <c r="E100" s="229"/>
      <c r="F100" s="225"/>
      <c r="G100" s="226"/>
      <c r="H100" s="314"/>
    </row>
    <row r="101" spans="1:8" ht="12.75" customHeight="1">
      <c r="A101" s="319">
        <v>23007</v>
      </c>
      <c r="B101" s="236" t="s">
        <v>332</v>
      </c>
      <c r="C101" s="228"/>
      <c r="D101" s="229"/>
      <c r="E101" s="229"/>
      <c r="F101" s="225"/>
      <c r="G101" s="226"/>
      <c r="H101" s="314"/>
    </row>
    <row r="102" spans="1:8" ht="12.75" customHeight="1">
      <c r="A102" s="319">
        <v>23008</v>
      </c>
      <c r="B102" s="236" t="s">
        <v>333</v>
      </c>
      <c r="C102" s="228"/>
      <c r="D102" s="229"/>
      <c r="E102" s="229"/>
      <c r="F102" s="225"/>
      <c r="G102" s="226"/>
      <c r="H102" s="314"/>
    </row>
    <row r="103" spans="1:8" ht="12.75" customHeight="1">
      <c r="A103" s="319">
        <v>23009</v>
      </c>
      <c r="B103" s="236" t="s">
        <v>334</v>
      </c>
      <c r="C103" s="228"/>
      <c r="D103" s="229"/>
      <c r="E103" s="229"/>
      <c r="F103" s="225"/>
      <c r="G103" s="226"/>
      <c r="H103" s="314"/>
    </row>
    <row r="104" spans="1:8" ht="12.75" customHeight="1">
      <c r="A104" s="230"/>
      <c r="B104" s="231" t="s">
        <v>57</v>
      </c>
      <c r="C104" s="339">
        <f>SUM(C94:C103)</f>
        <v>1950</v>
      </c>
      <c r="D104" s="340">
        <f>SUM(D94:D103)</f>
        <v>320</v>
      </c>
      <c r="E104" s="340">
        <f>SUM(E94:E103)</f>
        <v>0</v>
      </c>
      <c r="F104" s="339">
        <f>SUM(F94:F103)</f>
        <v>2270</v>
      </c>
      <c r="G104" s="341">
        <v>2070</v>
      </c>
      <c r="H104" s="239"/>
    </row>
    <row r="105" spans="1:8" ht="12.75" customHeight="1">
      <c r="A105" s="237"/>
      <c r="B105" s="233"/>
      <c r="C105" s="234"/>
      <c r="D105" s="234"/>
      <c r="E105" s="234"/>
      <c r="F105" s="229"/>
      <c r="G105" s="235"/>
      <c r="H105" s="235"/>
    </row>
    <row r="106" spans="1:8" ht="12.75" customHeight="1">
      <c r="A106" s="253"/>
      <c r="B106" s="233"/>
      <c r="C106" s="245"/>
      <c r="D106" s="245"/>
      <c r="E106" s="245"/>
      <c r="F106" s="245"/>
      <c r="G106" s="239"/>
      <c r="H106" s="239"/>
    </row>
    <row r="107" spans="1:8" ht="12.75" customHeight="1">
      <c r="A107" s="246"/>
      <c r="B107" s="216"/>
      <c r="C107" s="217"/>
      <c r="D107" s="218"/>
      <c r="E107" s="218"/>
      <c r="F107" s="219"/>
      <c r="G107" s="220" t="s">
        <v>118</v>
      </c>
      <c r="H107" s="239"/>
    </row>
    <row r="108" spans="1:8" ht="12.75" customHeight="1">
      <c r="A108" s="215" t="s">
        <v>27</v>
      </c>
      <c r="B108" s="221"/>
      <c r="C108" s="222"/>
      <c r="D108" s="221"/>
      <c r="E108" s="221"/>
      <c r="F108" s="223"/>
      <c r="G108" s="224">
        <v>2007</v>
      </c>
      <c r="H108" s="313"/>
    </row>
    <row r="109" spans="1:8" ht="12.75" customHeight="1">
      <c r="A109" s="319">
        <v>24000</v>
      </c>
      <c r="B109" s="221" t="s">
        <v>119</v>
      </c>
      <c r="C109" s="222"/>
      <c r="D109" s="221">
        <v>0</v>
      </c>
      <c r="E109" s="221"/>
      <c r="F109" s="225">
        <f>SUM(C109:E109)</f>
        <v>0</v>
      </c>
      <c r="G109" s="224"/>
      <c r="H109" s="313"/>
    </row>
    <row r="110" spans="1:8" ht="12.75" customHeight="1">
      <c r="A110" s="323">
        <v>24001</v>
      </c>
      <c r="B110" s="244" t="s">
        <v>303</v>
      </c>
      <c r="C110" s="222"/>
      <c r="D110" s="221">
        <v>150</v>
      </c>
      <c r="E110" s="221"/>
      <c r="F110" s="225">
        <f aca="true" t="shared" si="4" ref="F110:F123">SUM(C110:E110)</f>
        <v>150</v>
      </c>
      <c r="G110" s="224"/>
      <c r="H110" s="313"/>
    </row>
    <row r="111" spans="1:8" ht="12.75" customHeight="1">
      <c r="A111" s="323">
        <v>24002</v>
      </c>
      <c r="B111" s="244" t="s">
        <v>305</v>
      </c>
      <c r="C111" s="222"/>
      <c r="D111" s="221">
        <v>217</v>
      </c>
      <c r="E111" s="221"/>
      <c r="F111" s="225">
        <f t="shared" si="4"/>
        <v>217</v>
      </c>
      <c r="G111" s="224"/>
      <c r="H111" s="313"/>
    </row>
    <row r="112" spans="1:8" ht="12.75" customHeight="1">
      <c r="A112" s="323">
        <v>24003</v>
      </c>
      <c r="B112" s="244" t="s">
        <v>308</v>
      </c>
      <c r="C112" s="222"/>
      <c r="D112" s="221">
        <v>164</v>
      </c>
      <c r="E112" s="221"/>
      <c r="F112" s="225">
        <f t="shared" si="4"/>
        <v>164</v>
      </c>
      <c r="G112" s="224"/>
      <c r="H112" s="313"/>
    </row>
    <row r="113" spans="1:8" ht="12.75" customHeight="1">
      <c r="A113" s="323">
        <v>24004</v>
      </c>
      <c r="B113" s="244" t="s">
        <v>312</v>
      </c>
      <c r="C113" s="222"/>
      <c r="D113" s="221">
        <v>15</v>
      </c>
      <c r="E113" s="221"/>
      <c r="F113" s="225">
        <f t="shared" si="4"/>
        <v>15</v>
      </c>
      <c r="G113" s="224"/>
      <c r="H113" s="313"/>
    </row>
    <row r="114" spans="1:8" ht="12.75" customHeight="1">
      <c r="A114" s="323">
        <v>24006</v>
      </c>
      <c r="B114" s="244" t="s">
        <v>307</v>
      </c>
      <c r="C114" s="222"/>
      <c r="D114" s="221">
        <v>25</v>
      </c>
      <c r="E114" s="221"/>
      <c r="F114" s="225">
        <f t="shared" si="4"/>
        <v>25</v>
      </c>
      <c r="G114" s="224"/>
      <c r="H114" s="313"/>
    </row>
    <row r="115" spans="1:8" ht="12.75" customHeight="1">
      <c r="A115" s="323">
        <v>24007</v>
      </c>
      <c r="B115" s="244" t="s">
        <v>309</v>
      </c>
      <c r="C115" s="222"/>
      <c r="D115" s="221">
        <v>0</v>
      </c>
      <c r="E115" s="221"/>
      <c r="F115" s="225">
        <f t="shared" si="4"/>
        <v>0</v>
      </c>
      <c r="G115" s="224"/>
      <c r="H115" s="313"/>
    </row>
    <row r="116" spans="1:8" ht="12.75" customHeight="1">
      <c r="A116" s="323">
        <v>24008</v>
      </c>
      <c r="B116" s="244" t="s">
        <v>310</v>
      </c>
      <c r="C116" s="222"/>
      <c r="D116" s="221">
        <v>63</v>
      </c>
      <c r="E116" s="221"/>
      <c r="F116" s="225">
        <f t="shared" si="4"/>
        <v>63</v>
      </c>
      <c r="G116" s="224"/>
      <c r="H116" s="313"/>
    </row>
    <row r="117" spans="1:8" ht="12.75" customHeight="1">
      <c r="A117" s="323">
        <v>24009</v>
      </c>
      <c r="B117" s="244" t="s">
        <v>29</v>
      </c>
      <c r="C117" s="222"/>
      <c r="D117" s="221">
        <v>30</v>
      </c>
      <c r="E117" s="221"/>
      <c r="F117" s="225">
        <f t="shared" si="4"/>
        <v>30</v>
      </c>
      <c r="G117" s="224"/>
      <c r="H117" s="313"/>
    </row>
    <row r="118" spans="1:8" ht="12.75" customHeight="1">
      <c r="A118" s="323">
        <v>24010</v>
      </c>
      <c r="B118" s="244" t="s">
        <v>306</v>
      </c>
      <c r="C118" s="222"/>
      <c r="D118" s="221">
        <v>15</v>
      </c>
      <c r="E118" s="221"/>
      <c r="F118" s="225">
        <f t="shared" si="4"/>
        <v>15</v>
      </c>
      <c r="G118" s="224"/>
      <c r="H118" s="313"/>
    </row>
    <row r="119" spans="1:8" ht="12.75" customHeight="1">
      <c r="A119" s="323">
        <v>24011</v>
      </c>
      <c r="B119" s="244" t="s">
        <v>304</v>
      </c>
      <c r="C119" s="222"/>
      <c r="D119" s="221">
        <v>40</v>
      </c>
      <c r="E119" s="221"/>
      <c r="F119" s="225">
        <f t="shared" si="4"/>
        <v>40</v>
      </c>
      <c r="G119" s="224"/>
      <c r="H119" s="313"/>
    </row>
    <row r="120" spans="1:8" ht="12.75" customHeight="1">
      <c r="A120" s="323">
        <v>24012</v>
      </c>
      <c r="B120" s="244" t="s">
        <v>311</v>
      </c>
      <c r="C120" s="222"/>
      <c r="D120" s="221">
        <v>5</v>
      </c>
      <c r="E120" s="221"/>
      <c r="F120" s="225">
        <f t="shared" si="4"/>
        <v>5</v>
      </c>
      <c r="G120" s="224"/>
      <c r="H120" s="313"/>
    </row>
    <row r="121" spans="1:8" ht="12.75" customHeight="1">
      <c r="A121" s="323">
        <v>24013</v>
      </c>
      <c r="B121" s="244" t="s">
        <v>206</v>
      </c>
      <c r="C121" s="222"/>
      <c r="D121" s="221">
        <v>15</v>
      </c>
      <c r="E121" s="221"/>
      <c r="F121" s="225">
        <f t="shared" si="4"/>
        <v>15</v>
      </c>
      <c r="G121" s="224"/>
      <c r="H121" s="313"/>
    </row>
    <row r="122" spans="1:8" ht="12.75" customHeight="1">
      <c r="A122" s="323"/>
      <c r="B122" s="244" t="s">
        <v>363</v>
      </c>
      <c r="C122" s="222"/>
      <c r="D122" s="221">
        <v>8</v>
      </c>
      <c r="E122" s="221"/>
      <c r="F122" s="225">
        <f t="shared" si="4"/>
        <v>8</v>
      </c>
      <c r="G122" s="224"/>
      <c r="H122" s="313"/>
    </row>
    <row r="123" spans="1:8" ht="12.75" customHeight="1">
      <c r="A123" s="323"/>
      <c r="B123" s="244" t="s">
        <v>364</v>
      </c>
      <c r="C123" s="222"/>
      <c r="D123" s="221">
        <v>20</v>
      </c>
      <c r="E123" s="221"/>
      <c r="F123" s="225">
        <f t="shared" si="4"/>
        <v>20</v>
      </c>
      <c r="G123" s="224"/>
      <c r="H123" s="313"/>
    </row>
    <row r="124" spans="1:8" ht="12.75" customHeight="1">
      <c r="A124" s="230"/>
      <c r="B124" s="231" t="s">
        <v>57</v>
      </c>
      <c r="C124" s="339">
        <f>SUM(C109:C120)</f>
        <v>0</v>
      </c>
      <c r="D124" s="340">
        <f>SUM(D109:D123)</f>
        <v>767</v>
      </c>
      <c r="E124" s="340">
        <f>SUM(E109:E123)</f>
        <v>0</v>
      </c>
      <c r="F124" s="339">
        <f>SUM(F109:F123)</f>
        <v>767</v>
      </c>
      <c r="G124" s="341">
        <v>833</v>
      </c>
      <c r="H124" s="239"/>
    </row>
    <row r="125" spans="1:8" ht="12.75" customHeight="1">
      <c r="A125" s="296"/>
      <c r="B125" s="233"/>
      <c r="C125" s="245"/>
      <c r="D125" s="245"/>
      <c r="E125" s="245"/>
      <c r="F125" s="245"/>
      <c r="G125" s="239"/>
      <c r="H125" s="239"/>
    </row>
    <row r="126" spans="1:8" ht="12.75" customHeight="1">
      <c r="A126" s="246"/>
      <c r="B126" s="216"/>
      <c r="C126" s="217"/>
      <c r="D126" s="218"/>
      <c r="E126" s="218"/>
      <c r="F126" s="219"/>
      <c r="G126" s="248" t="s">
        <v>118</v>
      </c>
      <c r="H126" s="239"/>
    </row>
    <row r="127" spans="1:8" ht="12.75" customHeight="1">
      <c r="A127" s="215" t="s">
        <v>379</v>
      </c>
      <c r="B127" s="221"/>
      <c r="C127" s="222"/>
      <c r="D127" s="221"/>
      <c r="E127" s="221"/>
      <c r="F127" s="223"/>
      <c r="G127" s="324">
        <v>2007</v>
      </c>
      <c r="H127" s="313"/>
    </row>
    <row r="128" spans="1:8" ht="12.75" customHeight="1">
      <c r="A128" s="319">
        <v>25000</v>
      </c>
      <c r="B128" s="334" t="s">
        <v>377</v>
      </c>
      <c r="C128" s="345"/>
      <c r="D128" s="221">
        <v>85</v>
      </c>
      <c r="E128" s="221"/>
      <c r="F128" s="225">
        <f aca="true" t="shared" si="5" ref="F128:F137">SUM(C128:E128)</f>
        <v>85</v>
      </c>
      <c r="G128" s="324"/>
      <c r="H128" s="313"/>
    </row>
    <row r="129" spans="1:8" ht="12.75" customHeight="1">
      <c r="A129" s="323">
        <v>25001</v>
      </c>
      <c r="B129" s="244" t="s">
        <v>147</v>
      </c>
      <c r="C129" s="222"/>
      <c r="D129" s="221"/>
      <c r="E129" s="221"/>
      <c r="F129" s="225">
        <f t="shared" si="5"/>
        <v>0</v>
      </c>
      <c r="G129" s="324"/>
      <c r="H129" s="313"/>
    </row>
    <row r="130" spans="1:8" ht="12.75" customHeight="1">
      <c r="A130" s="323">
        <v>25002</v>
      </c>
      <c r="B130" s="244" t="s">
        <v>146</v>
      </c>
      <c r="C130" s="222"/>
      <c r="D130" s="221"/>
      <c r="E130" s="221"/>
      <c r="F130" s="225">
        <f t="shared" si="5"/>
        <v>0</v>
      </c>
      <c r="G130" s="324"/>
      <c r="H130" s="313"/>
    </row>
    <row r="131" spans="1:8" ht="12.75" customHeight="1">
      <c r="A131" s="323">
        <v>25003</v>
      </c>
      <c r="B131" s="244" t="s">
        <v>161</v>
      </c>
      <c r="C131" s="222"/>
      <c r="D131" s="221"/>
      <c r="E131" s="221"/>
      <c r="F131" s="225">
        <f t="shared" si="5"/>
        <v>0</v>
      </c>
      <c r="G131" s="324"/>
      <c r="H131" s="313"/>
    </row>
    <row r="132" spans="1:8" ht="12.75" customHeight="1">
      <c r="A132" s="323">
        <v>25004</v>
      </c>
      <c r="B132" s="244" t="s">
        <v>145</v>
      </c>
      <c r="C132" s="222"/>
      <c r="D132" s="221"/>
      <c r="E132" s="221"/>
      <c r="F132" s="225">
        <f t="shared" si="5"/>
        <v>0</v>
      </c>
      <c r="G132" s="324"/>
      <c r="H132" s="313"/>
    </row>
    <row r="133" spans="1:8" ht="12.75" customHeight="1">
      <c r="A133" s="323">
        <v>25005</v>
      </c>
      <c r="B133" s="244" t="s">
        <v>242</v>
      </c>
      <c r="C133" s="222"/>
      <c r="D133" s="221"/>
      <c r="E133" s="221"/>
      <c r="F133" s="225">
        <f t="shared" si="5"/>
        <v>0</v>
      </c>
      <c r="G133" s="324"/>
      <c r="H133" s="313"/>
    </row>
    <row r="134" spans="1:8" ht="12.75" customHeight="1">
      <c r="A134" s="323">
        <v>25006</v>
      </c>
      <c r="B134" s="244" t="s">
        <v>243</v>
      </c>
      <c r="C134" s="222"/>
      <c r="D134" s="221"/>
      <c r="E134" s="221"/>
      <c r="F134" s="225">
        <f t="shared" si="5"/>
        <v>0</v>
      </c>
      <c r="G134" s="324"/>
      <c r="H134" s="313"/>
    </row>
    <row r="135" spans="1:8" ht="12.75" customHeight="1">
      <c r="A135" s="323">
        <v>25007</v>
      </c>
      <c r="B135" s="244" t="s">
        <v>241</v>
      </c>
      <c r="C135" s="222"/>
      <c r="D135" s="221"/>
      <c r="E135" s="221"/>
      <c r="F135" s="225">
        <f t="shared" si="5"/>
        <v>0</v>
      </c>
      <c r="G135" s="324"/>
      <c r="H135" s="313"/>
    </row>
    <row r="136" spans="1:8" ht="12.75" customHeight="1">
      <c r="A136" s="323">
        <v>25008</v>
      </c>
      <c r="B136" s="244" t="s">
        <v>239</v>
      </c>
      <c r="C136" s="222"/>
      <c r="D136" s="221"/>
      <c r="E136" s="221"/>
      <c r="F136" s="225">
        <f t="shared" si="5"/>
        <v>0</v>
      </c>
      <c r="G136" s="324"/>
      <c r="H136" s="313"/>
    </row>
    <row r="137" spans="1:8" ht="12.75" customHeight="1">
      <c r="A137" s="323">
        <v>25009</v>
      </c>
      <c r="B137" s="244" t="s">
        <v>240</v>
      </c>
      <c r="C137" s="222"/>
      <c r="D137" s="221"/>
      <c r="E137" s="221"/>
      <c r="F137" s="225">
        <f t="shared" si="5"/>
        <v>0</v>
      </c>
      <c r="G137" s="324"/>
      <c r="H137" s="313"/>
    </row>
    <row r="138" spans="1:8" ht="12.75" customHeight="1">
      <c r="A138" s="325">
        <v>25010</v>
      </c>
      <c r="B138" s="242" t="s">
        <v>208</v>
      </c>
      <c r="C138" s="222"/>
      <c r="D138" s="221"/>
      <c r="E138" s="221"/>
      <c r="F138" s="225">
        <f>SUM(C138:E138)</f>
        <v>0</v>
      </c>
      <c r="G138" s="324"/>
      <c r="H138" s="313"/>
    </row>
    <row r="139" spans="1:8" ht="12.75" customHeight="1">
      <c r="A139" s="230"/>
      <c r="B139" s="231" t="s">
        <v>57</v>
      </c>
      <c r="C139" s="339">
        <f>SUM(C128:C138)</f>
        <v>0</v>
      </c>
      <c r="D139" s="340">
        <f>SUM(D128:D138)</f>
        <v>85</v>
      </c>
      <c r="E139" s="340">
        <f>SUM(E128:E138)</f>
        <v>0</v>
      </c>
      <c r="F139" s="339">
        <f>SUM(F128:F138)</f>
        <v>85</v>
      </c>
      <c r="G139" s="341">
        <v>640</v>
      </c>
      <c r="H139" s="239"/>
    </row>
    <row r="140" spans="1:8" ht="12.75" customHeight="1">
      <c r="A140" s="253"/>
      <c r="B140" s="233"/>
      <c r="C140" s="245"/>
      <c r="D140" s="245"/>
      <c r="E140" s="245"/>
      <c r="F140" s="245"/>
      <c r="G140" s="239"/>
      <c r="H140" s="239"/>
    </row>
    <row r="141" spans="1:8" ht="12.75" customHeight="1">
      <c r="A141" s="246"/>
      <c r="B141" s="216"/>
      <c r="C141" s="217"/>
      <c r="D141" s="218"/>
      <c r="E141" s="218"/>
      <c r="F141" s="219"/>
      <c r="G141" s="220" t="s">
        <v>118</v>
      </c>
      <c r="H141" s="239"/>
    </row>
    <row r="142" spans="1:8" ht="12.75" customHeight="1">
      <c r="A142" s="215" t="s">
        <v>335</v>
      </c>
      <c r="B142" s="221"/>
      <c r="C142" s="222"/>
      <c r="D142" s="344"/>
      <c r="E142" s="344"/>
      <c r="F142" s="223"/>
      <c r="G142" s="224">
        <v>2007</v>
      </c>
      <c r="H142" s="313"/>
    </row>
    <row r="143" spans="1:8" ht="12.75" customHeight="1">
      <c r="A143" s="319">
        <v>28000</v>
      </c>
      <c r="B143" s="221" t="s">
        <v>119</v>
      </c>
      <c r="C143" s="222"/>
      <c r="D143" s="344">
        <v>159</v>
      </c>
      <c r="E143" s="344"/>
      <c r="F143" s="225">
        <f aca="true" t="shared" si="6" ref="F143:F154">SUM(C143:E143)</f>
        <v>159</v>
      </c>
      <c r="G143" s="224"/>
      <c r="H143" s="313"/>
    </row>
    <row r="144" spans="1:8" ht="12.75" customHeight="1">
      <c r="A144" s="323">
        <v>28001</v>
      </c>
      <c r="B144" s="243" t="s">
        <v>314</v>
      </c>
      <c r="C144" s="222">
        <v>140</v>
      </c>
      <c r="D144" s="344"/>
      <c r="E144" s="344"/>
      <c r="F144" s="225">
        <f>SUM(C144:E144)</f>
        <v>140</v>
      </c>
      <c r="G144" s="224"/>
      <c r="H144" s="313"/>
    </row>
    <row r="145" spans="1:8" ht="12.75" customHeight="1">
      <c r="A145" s="323">
        <v>28002</v>
      </c>
      <c r="B145" s="243" t="s">
        <v>336</v>
      </c>
      <c r="C145" s="222"/>
      <c r="D145" s="344"/>
      <c r="E145" s="344"/>
      <c r="F145" s="225">
        <f t="shared" si="6"/>
        <v>0</v>
      </c>
      <c r="G145" s="224"/>
      <c r="H145" s="313"/>
    </row>
    <row r="146" spans="1:8" ht="12.75" customHeight="1">
      <c r="A146" s="323">
        <v>28003</v>
      </c>
      <c r="B146" s="243" t="s">
        <v>315</v>
      </c>
      <c r="C146" s="222"/>
      <c r="D146" s="344"/>
      <c r="E146" s="344"/>
      <c r="F146" s="225">
        <f t="shared" si="6"/>
        <v>0</v>
      </c>
      <c r="G146" s="224"/>
      <c r="H146" s="313"/>
    </row>
    <row r="147" spans="1:8" ht="12.75" customHeight="1">
      <c r="A147" s="323">
        <v>28004</v>
      </c>
      <c r="B147" s="243" t="s">
        <v>337</v>
      </c>
      <c r="C147" s="222"/>
      <c r="D147" s="344"/>
      <c r="E147" s="344"/>
      <c r="F147" s="225">
        <f t="shared" si="6"/>
        <v>0</v>
      </c>
      <c r="G147" s="224"/>
      <c r="H147" s="313"/>
    </row>
    <row r="148" spans="1:8" ht="12.75" customHeight="1">
      <c r="A148" s="323">
        <v>28005</v>
      </c>
      <c r="B148" s="243" t="s">
        <v>338</v>
      </c>
      <c r="C148" s="222"/>
      <c r="D148" s="344"/>
      <c r="E148" s="347"/>
      <c r="F148" s="225">
        <f t="shared" si="6"/>
        <v>0</v>
      </c>
      <c r="G148" s="224"/>
      <c r="H148" s="313"/>
    </row>
    <row r="149" spans="1:8" ht="12.75" customHeight="1">
      <c r="A149" s="323">
        <v>28006</v>
      </c>
      <c r="B149" s="243" t="s">
        <v>316</v>
      </c>
      <c r="C149" s="222"/>
      <c r="D149" s="344"/>
      <c r="E149" s="344"/>
      <c r="F149" s="225">
        <f t="shared" si="6"/>
        <v>0</v>
      </c>
      <c r="G149" s="224"/>
      <c r="H149" s="313"/>
    </row>
    <row r="150" spans="1:8" ht="12.75" customHeight="1">
      <c r="A150" s="323">
        <v>28007</v>
      </c>
      <c r="B150" s="243" t="s">
        <v>317</v>
      </c>
      <c r="C150" s="222"/>
      <c r="D150" s="344"/>
      <c r="E150" s="344"/>
      <c r="F150" s="225">
        <f t="shared" si="6"/>
        <v>0</v>
      </c>
      <c r="G150" s="224"/>
      <c r="H150" s="313"/>
    </row>
    <row r="151" spans="1:8" ht="12.75" customHeight="1">
      <c r="A151" s="323">
        <v>28008</v>
      </c>
      <c r="B151" s="243" t="s">
        <v>319</v>
      </c>
      <c r="C151" s="222"/>
      <c r="D151" s="344"/>
      <c r="E151" s="344"/>
      <c r="F151" s="225">
        <f t="shared" si="6"/>
        <v>0</v>
      </c>
      <c r="G151" s="224"/>
      <c r="H151" s="313"/>
    </row>
    <row r="152" spans="1:8" ht="12.75" customHeight="1">
      <c r="A152" s="323">
        <v>28009</v>
      </c>
      <c r="B152" s="243" t="s">
        <v>318</v>
      </c>
      <c r="C152" s="222"/>
      <c r="D152" s="344"/>
      <c r="E152" s="344"/>
      <c r="F152" s="225">
        <f t="shared" si="6"/>
        <v>0</v>
      </c>
      <c r="G152" s="224"/>
      <c r="H152" s="313"/>
    </row>
    <row r="153" spans="1:8" ht="12.75" customHeight="1">
      <c r="A153" s="323">
        <v>28010</v>
      </c>
      <c r="B153" s="243" t="s">
        <v>208</v>
      </c>
      <c r="C153" s="222"/>
      <c r="D153" s="344"/>
      <c r="E153" s="344"/>
      <c r="F153" s="225">
        <f t="shared" si="6"/>
        <v>0</v>
      </c>
      <c r="G153" s="224"/>
      <c r="H153" s="313"/>
    </row>
    <row r="154" spans="1:8" ht="12.75" customHeight="1">
      <c r="A154" s="323">
        <v>28011</v>
      </c>
      <c r="B154" s="243" t="s">
        <v>49</v>
      </c>
      <c r="C154" s="222"/>
      <c r="D154" s="344"/>
      <c r="E154" s="344"/>
      <c r="F154" s="225">
        <f t="shared" si="6"/>
        <v>0</v>
      </c>
      <c r="G154" s="224"/>
      <c r="H154" s="313"/>
    </row>
    <row r="155" spans="1:8" ht="12.75" customHeight="1">
      <c r="A155" s="230"/>
      <c r="B155" s="231" t="s">
        <v>57</v>
      </c>
      <c r="C155" s="339">
        <f>SUM(C143:C154)</f>
        <v>140</v>
      </c>
      <c r="D155" s="340">
        <f>SUM(D143:D154)</f>
        <v>159</v>
      </c>
      <c r="E155" s="340">
        <f>SUM(E143:E154)</f>
        <v>0</v>
      </c>
      <c r="F155" s="339">
        <f>SUM(F143:F154)</f>
        <v>299</v>
      </c>
      <c r="G155" s="341">
        <v>607</v>
      </c>
      <c r="H155" s="239"/>
    </row>
    <row r="156" spans="1:8" ht="12.75" customHeight="1">
      <c r="A156" s="237"/>
      <c r="B156" s="233"/>
      <c r="C156" s="234"/>
      <c r="D156" s="234"/>
      <c r="E156" s="234"/>
      <c r="F156" s="229"/>
      <c r="G156" s="235"/>
      <c r="H156" s="235"/>
    </row>
    <row r="157" spans="2:8" ht="15" customHeight="1">
      <c r="B157" s="406" t="s">
        <v>391</v>
      </c>
      <c r="C157" s="342">
        <f>SUM(C67+C81+C90+C104+C124+C139+C155)</f>
        <v>2590</v>
      </c>
      <c r="D157" s="342">
        <f>SUM(D67+D81+D90+D104+D124+D139+D155)</f>
        <v>1823</v>
      </c>
      <c r="E157" s="342">
        <f>SUM(E67+E81+E90+E104+E124+E139+E155)</f>
        <v>60</v>
      </c>
      <c r="F157" s="343">
        <f>SUM(C157:E157)</f>
        <v>4473</v>
      </c>
      <c r="G157" s="343">
        <f>SUM(G67+G81+G90+G104+G124+G139+G155)</f>
        <v>4968</v>
      </c>
      <c r="H157" s="235"/>
    </row>
    <row r="158" spans="1:8" ht="12.75" customHeight="1">
      <c r="A158" s="237"/>
      <c r="B158" s="297"/>
      <c r="C158" s="245"/>
      <c r="D158" s="245"/>
      <c r="E158" s="245"/>
      <c r="F158" s="245"/>
      <c r="G158" s="235"/>
      <c r="H158" s="235"/>
    </row>
    <row r="159" spans="1:8" ht="15">
      <c r="A159" s="204" t="s">
        <v>148</v>
      </c>
      <c r="B159" s="233"/>
      <c r="C159" s="234"/>
      <c r="D159" s="234"/>
      <c r="E159" s="234"/>
      <c r="F159" s="229"/>
      <c r="G159" s="235"/>
      <c r="H159" s="235"/>
    </row>
    <row r="160" spans="1:8" ht="12.75" customHeight="1">
      <c r="A160" s="215"/>
      <c r="B160" s="216"/>
      <c r="C160" s="217"/>
      <c r="D160" s="218"/>
      <c r="E160" s="218"/>
      <c r="F160" s="219"/>
      <c r="G160" s="220" t="s">
        <v>118</v>
      </c>
      <c r="H160" s="239"/>
    </row>
    <row r="161" spans="1:8" ht="12.75" customHeight="1">
      <c r="A161" s="215" t="s">
        <v>65</v>
      </c>
      <c r="B161" s="221"/>
      <c r="C161" s="222"/>
      <c r="D161" s="344"/>
      <c r="E161" s="344"/>
      <c r="F161" s="223"/>
      <c r="G161" s="224">
        <v>2007</v>
      </c>
      <c r="H161" s="313"/>
    </row>
    <row r="162" spans="1:8" ht="12.75" customHeight="1">
      <c r="A162" s="319">
        <v>30000</v>
      </c>
      <c r="B162" s="221" t="s">
        <v>119</v>
      </c>
      <c r="C162" s="222"/>
      <c r="D162" s="210">
        <v>0</v>
      </c>
      <c r="E162" s="210"/>
      <c r="F162" s="225">
        <f aca="true" t="shared" si="7" ref="F162:F168">SUM(C162:E162)</f>
        <v>0</v>
      </c>
      <c r="G162" s="226"/>
      <c r="H162" s="314"/>
    </row>
    <row r="163" spans="1:8" ht="12.75" customHeight="1">
      <c r="A163" s="319">
        <v>30001</v>
      </c>
      <c r="B163" s="227" t="s">
        <v>151</v>
      </c>
      <c r="C163" s="222"/>
      <c r="D163" s="210">
        <v>87</v>
      </c>
      <c r="E163" s="210"/>
      <c r="F163" s="225">
        <f t="shared" si="7"/>
        <v>87</v>
      </c>
      <c r="G163" s="226"/>
      <c r="H163" s="314"/>
    </row>
    <row r="164" spans="1:8" ht="12.75" customHeight="1">
      <c r="A164" s="320">
        <v>30002</v>
      </c>
      <c r="B164" s="227" t="s">
        <v>149</v>
      </c>
      <c r="C164" s="222"/>
      <c r="D164" s="210">
        <v>97</v>
      </c>
      <c r="E164" s="210"/>
      <c r="F164" s="225">
        <f t="shared" si="7"/>
        <v>97</v>
      </c>
      <c r="G164" s="226"/>
      <c r="H164" s="314"/>
    </row>
    <row r="165" spans="1:8" ht="12.75" customHeight="1">
      <c r="A165" s="320">
        <v>30003</v>
      </c>
      <c r="B165" s="227" t="s">
        <v>76</v>
      </c>
      <c r="C165" s="228"/>
      <c r="D165" s="229">
        <v>20</v>
      </c>
      <c r="E165" s="229"/>
      <c r="F165" s="225">
        <f t="shared" si="7"/>
        <v>20</v>
      </c>
      <c r="G165" s="226"/>
      <c r="H165" s="314"/>
    </row>
    <row r="166" spans="1:8" ht="12.75" customHeight="1">
      <c r="A166" s="320">
        <v>30004</v>
      </c>
      <c r="B166" s="227" t="s">
        <v>256</v>
      </c>
      <c r="C166" s="228"/>
      <c r="D166" s="229">
        <v>0</v>
      </c>
      <c r="E166" s="229"/>
      <c r="F166" s="225">
        <f t="shared" si="7"/>
        <v>0</v>
      </c>
      <c r="G166" s="226"/>
      <c r="H166" s="314"/>
    </row>
    <row r="167" spans="1:8" ht="12.75" customHeight="1">
      <c r="A167" s="319">
        <v>30005</v>
      </c>
      <c r="B167" s="227" t="s">
        <v>150</v>
      </c>
      <c r="C167" s="228"/>
      <c r="D167" s="229">
        <v>40</v>
      </c>
      <c r="E167" s="229"/>
      <c r="F167" s="225">
        <f t="shared" si="7"/>
        <v>40</v>
      </c>
      <c r="G167" s="226"/>
      <c r="H167" s="314"/>
    </row>
    <row r="168" spans="1:8" ht="12.75" customHeight="1">
      <c r="A168" s="319"/>
      <c r="B168" s="227" t="s">
        <v>157</v>
      </c>
      <c r="C168" s="228"/>
      <c r="D168" s="229">
        <v>13</v>
      </c>
      <c r="E168" s="229"/>
      <c r="F168" s="225">
        <f t="shared" si="7"/>
        <v>13</v>
      </c>
      <c r="G168" s="226"/>
      <c r="H168" s="314"/>
    </row>
    <row r="169" spans="1:8" ht="12.75" customHeight="1">
      <c r="A169" s="230"/>
      <c r="B169" s="231" t="s">
        <v>57</v>
      </c>
      <c r="C169" s="339">
        <f>SUM(C162:C167)</f>
        <v>0</v>
      </c>
      <c r="D169" s="340">
        <f>SUM(D163:D168)</f>
        <v>257</v>
      </c>
      <c r="E169" s="340">
        <f>SUM(E163:E168)</f>
        <v>0</v>
      </c>
      <c r="F169" s="339">
        <f>SUM(F162:F168)</f>
        <v>257</v>
      </c>
      <c r="G169" s="341">
        <v>126</v>
      </c>
      <c r="H169" s="239"/>
    </row>
    <row r="170" spans="1:8" ht="12.75" customHeight="1">
      <c r="A170" s="232"/>
      <c r="B170" s="233"/>
      <c r="C170" s="234"/>
      <c r="D170" s="234"/>
      <c r="E170" s="234"/>
      <c r="F170" s="229"/>
      <c r="G170" s="235"/>
      <c r="H170" s="235"/>
    </row>
    <row r="171" spans="1:8" ht="12.75" customHeight="1">
      <c r="A171" s="246"/>
      <c r="B171" s="216"/>
      <c r="C171" s="217"/>
      <c r="D171" s="218"/>
      <c r="E171" s="218"/>
      <c r="F171" s="219"/>
      <c r="G171" s="220" t="s">
        <v>118</v>
      </c>
      <c r="H171" s="239"/>
    </row>
    <row r="172" spans="1:8" ht="12.75" customHeight="1">
      <c r="A172" s="215" t="s">
        <v>66</v>
      </c>
      <c r="B172" s="221"/>
      <c r="C172" s="222"/>
      <c r="D172" s="221"/>
      <c r="E172" s="221"/>
      <c r="F172" s="223"/>
      <c r="G172" s="224">
        <v>2007</v>
      </c>
      <c r="H172" s="313"/>
    </row>
    <row r="173" spans="1:8" ht="12.75" customHeight="1">
      <c r="A173" s="319">
        <v>31000</v>
      </c>
      <c r="B173" s="221" t="s">
        <v>119</v>
      </c>
      <c r="C173" s="222"/>
      <c r="D173" s="221">
        <v>0</v>
      </c>
      <c r="E173" s="221"/>
      <c r="F173" s="223"/>
      <c r="G173" s="224"/>
      <c r="H173" s="313"/>
    </row>
    <row r="174" spans="1:8" ht="12.75" customHeight="1">
      <c r="A174" s="320">
        <v>31001</v>
      </c>
      <c r="B174" s="227" t="s">
        <v>152</v>
      </c>
      <c r="C174" s="222"/>
      <c r="D174" s="210">
        <v>2</v>
      </c>
      <c r="E174" s="210">
        <v>2</v>
      </c>
      <c r="F174" s="225">
        <f>SUM(C174:E174)</f>
        <v>4</v>
      </c>
      <c r="G174" s="226"/>
      <c r="H174" s="314"/>
    </row>
    <row r="175" spans="1:8" ht="12.75" customHeight="1">
      <c r="A175" s="319">
        <v>31002</v>
      </c>
      <c r="B175" s="227" t="s">
        <v>153</v>
      </c>
      <c r="C175" s="222"/>
      <c r="D175" s="210">
        <v>16</v>
      </c>
      <c r="E175" s="210"/>
      <c r="F175" s="225">
        <f>SUM(C175:E175)</f>
        <v>16</v>
      </c>
      <c r="G175" s="226"/>
      <c r="H175" s="314"/>
    </row>
    <row r="176" spans="1:8" ht="12.75" customHeight="1">
      <c r="A176" s="319">
        <v>31003</v>
      </c>
      <c r="B176" s="227" t="s">
        <v>346</v>
      </c>
      <c r="C176" s="228"/>
      <c r="D176" s="229">
        <v>10</v>
      </c>
      <c r="E176" s="229"/>
      <c r="F176" s="225">
        <f>SUM(C176:E176)</f>
        <v>10</v>
      </c>
      <c r="G176" s="226"/>
      <c r="H176" s="314"/>
    </row>
    <row r="177" spans="1:8" ht="12.75" customHeight="1">
      <c r="A177" s="230"/>
      <c r="B177" s="231" t="s">
        <v>57</v>
      </c>
      <c r="C177" s="339">
        <f>SUM(C174:C176)</f>
        <v>0</v>
      </c>
      <c r="D177" s="340">
        <f>SUM(D174:D176)</f>
        <v>28</v>
      </c>
      <c r="E177" s="340">
        <f>SUM(E174:E176)</f>
        <v>2</v>
      </c>
      <c r="F177" s="339">
        <f>SUM(F174:F176)</f>
        <v>30</v>
      </c>
      <c r="G177" s="341">
        <v>31</v>
      </c>
      <c r="H177" s="239"/>
    </row>
    <row r="178" spans="1:8" ht="12.75" customHeight="1">
      <c r="A178" s="237"/>
      <c r="B178" s="233"/>
      <c r="C178" s="234"/>
      <c r="D178" s="234"/>
      <c r="E178" s="234"/>
      <c r="F178" s="229"/>
      <c r="G178" s="239"/>
      <c r="H178" s="235"/>
    </row>
    <row r="179" spans="1:8" ht="12.75" customHeight="1">
      <c r="A179" s="246"/>
      <c r="B179" s="216"/>
      <c r="C179" s="217"/>
      <c r="D179" s="218"/>
      <c r="E179" s="218"/>
      <c r="F179" s="219"/>
      <c r="G179" s="220" t="s">
        <v>118</v>
      </c>
      <c r="H179" s="239"/>
    </row>
    <row r="180" spans="1:8" ht="12.75" customHeight="1">
      <c r="A180" s="215" t="s">
        <v>67</v>
      </c>
      <c r="B180" s="221"/>
      <c r="C180" s="222"/>
      <c r="D180" s="221"/>
      <c r="E180" s="221"/>
      <c r="F180" s="223"/>
      <c r="G180" s="224">
        <v>2007</v>
      </c>
      <c r="H180" s="313"/>
    </row>
    <row r="181" spans="1:8" ht="12.75" customHeight="1">
      <c r="A181" s="320">
        <v>32000</v>
      </c>
      <c r="B181" s="227" t="s">
        <v>119</v>
      </c>
      <c r="C181" s="222"/>
      <c r="D181" s="210">
        <v>0</v>
      </c>
      <c r="E181" s="210"/>
      <c r="F181" s="225">
        <f>SUM(C181:E181)</f>
        <v>0</v>
      </c>
      <c r="G181" s="226"/>
      <c r="H181" s="314"/>
    </row>
    <row r="182" spans="1:8" ht="12.75" customHeight="1">
      <c r="A182" s="320">
        <v>32001</v>
      </c>
      <c r="B182" s="227" t="s">
        <v>154</v>
      </c>
      <c r="C182" s="222"/>
      <c r="D182" s="210">
        <v>4</v>
      </c>
      <c r="E182" s="210"/>
      <c r="F182" s="225">
        <f>SUM(C182:E182)</f>
        <v>4</v>
      </c>
      <c r="G182" s="226"/>
      <c r="H182" s="314"/>
    </row>
    <row r="183" spans="1:8" ht="12.75" customHeight="1">
      <c r="A183" s="320">
        <v>32002</v>
      </c>
      <c r="B183" s="227" t="s">
        <v>155</v>
      </c>
      <c r="C183" s="222"/>
      <c r="D183" s="210">
        <v>12</v>
      </c>
      <c r="E183" s="210"/>
      <c r="F183" s="225">
        <f>SUM(C183:E183)</f>
        <v>12</v>
      </c>
      <c r="G183" s="226"/>
      <c r="H183" s="314"/>
    </row>
    <row r="184" spans="1:8" ht="12.75" customHeight="1">
      <c r="A184" s="320">
        <v>32003</v>
      </c>
      <c r="B184" s="227" t="s">
        <v>156</v>
      </c>
      <c r="C184" s="222"/>
      <c r="D184" s="210">
        <v>6</v>
      </c>
      <c r="E184" s="210"/>
      <c r="F184" s="225">
        <f>SUM(C184:E184)</f>
        <v>6</v>
      </c>
      <c r="G184" s="226"/>
      <c r="H184" s="314"/>
    </row>
    <row r="185" spans="1:8" ht="12.75" customHeight="1">
      <c r="A185" s="320">
        <v>32004</v>
      </c>
      <c r="B185" s="227" t="s">
        <v>347</v>
      </c>
      <c r="C185" s="222"/>
      <c r="D185" s="210">
        <f>30-30</f>
        <v>0</v>
      </c>
      <c r="E185" s="210"/>
      <c r="F185" s="225">
        <f>SUM(C185:E185)</f>
        <v>0</v>
      </c>
      <c r="G185" s="226"/>
      <c r="H185" s="314"/>
    </row>
    <row r="186" spans="1:8" ht="12.75" customHeight="1">
      <c r="A186" s="230"/>
      <c r="B186" s="231" t="s">
        <v>57</v>
      </c>
      <c r="C186" s="339">
        <f>SUM(C182:C185)</f>
        <v>0</v>
      </c>
      <c r="D186" s="340">
        <f>SUM(D182:D185)</f>
        <v>22</v>
      </c>
      <c r="E186" s="340">
        <f>SUM(E182:E185)</f>
        <v>0</v>
      </c>
      <c r="F186" s="339">
        <f>SUM(F181:F185)</f>
        <v>22</v>
      </c>
      <c r="G186" s="341">
        <v>18</v>
      </c>
      <c r="H186" s="239"/>
    </row>
    <row r="187" spans="1:8" ht="12.75" customHeight="1">
      <c r="A187" s="237"/>
      <c r="B187" s="233"/>
      <c r="C187" s="229"/>
      <c r="D187" s="245"/>
      <c r="E187" s="245"/>
      <c r="F187" s="245"/>
      <c r="G187" s="239"/>
      <c r="H187" s="239"/>
    </row>
    <row r="188" spans="1:8" ht="12.75" customHeight="1">
      <c r="A188" s="246" t="s">
        <v>244</v>
      </c>
      <c r="B188" s="216"/>
      <c r="C188" s="217"/>
      <c r="D188" s="218"/>
      <c r="E188" s="218"/>
      <c r="F188" s="219"/>
      <c r="G188" s="220"/>
      <c r="H188" s="239"/>
    </row>
    <row r="189" spans="1:8" ht="12.75" customHeight="1">
      <c r="A189" s="319">
        <v>33000</v>
      </c>
      <c r="B189" s="221" t="s">
        <v>119</v>
      </c>
      <c r="C189" s="222"/>
      <c r="D189" s="221"/>
      <c r="E189" s="221"/>
      <c r="F189" s="223">
        <f aca="true" t="shared" si="8" ref="F189:F198">SUM(D189:E189)</f>
        <v>0</v>
      </c>
      <c r="G189" s="224"/>
      <c r="H189" s="313"/>
    </row>
    <row r="190" spans="1:8" ht="12.75" customHeight="1">
      <c r="A190" s="320">
        <v>33001</v>
      </c>
      <c r="B190" s="292" t="s">
        <v>245</v>
      </c>
      <c r="C190" s="222"/>
      <c r="D190" s="221"/>
      <c r="E190" s="221"/>
      <c r="F190" s="223">
        <f t="shared" si="8"/>
        <v>0</v>
      </c>
      <c r="G190" s="224"/>
      <c r="H190" s="313"/>
    </row>
    <row r="191" spans="1:8" ht="12.75" customHeight="1">
      <c r="A191" s="320">
        <v>33002</v>
      </c>
      <c r="B191" s="227" t="s">
        <v>249</v>
      </c>
      <c r="C191" s="222"/>
      <c r="D191" s="210">
        <v>20</v>
      </c>
      <c r="E191" s="210"/>
      <c r="F191" s="225">
        <f t="shared" si="8"/>
        <v>20</v>
      </c>
      <c r="G191" s="226"/>
      <c r="H191" s="314"/>
    </row>
    <row r="192" spans="1:8" ht="12.75" customHeight="1">
      <c r="A192" s="320">
        <v>33003</v>
      </c>
      <c r="B192" s="227" t="s">
        <v>370</v>
      </c>
      <c r="C192" s="222"/>
      <c r="D192" s="210">
        <v>12</v>
      </c>
      <c r="E192" s="210"/>
      <c r="F192" s="225">
        <f t="shared" si="8"/>
        <v>12</v>
      </c>
      <c r="G192" s="226"/>
      <c r="H192" s="314"/>
    </row>
    <row r="193" spans="1:8" ht="12.75" customHeight="1">
      <c r="A193" s="319">
        <v>33004</v>
      </c>
      <c r="B193" s="227" t="s">
        <v>61</v>
      </c>
      <c r="C193" s="228"/>
      <c r="D193" s="229">
        <v>5</v>
      </c>
      <c r="E193" s="229"/>
      <c r="F193" s="225">
        <f t="shared" si="8"/>
        <v>5</v>
      </c>
      <c r="G193" s="226"/>
      <c r="H193" s="314"/>
    </row>
    <row r="194" spans="1:8" ht="12.75" customHeight="1">
      <c r="A194" s="319">
        <v>33005</v>
      </c>
      <c r="B194" s="227" t="s">
        <v>246</v>
      </c>
      <c r="C194" s="228"/>
      <c r="D194" s="229">
        <v>35</v>
      </c>
      <c r="E194" s="229"/>
      <c r="F194" s="225">
        <f t="shared" si="8"/>
        <v>35</v>
      </c>
      <c r="G194" s="226"/>
      <c r="H194" s="314"/>
    </row>
    <row r="195" spans="1:8" ht="12.75" customHeight="1">
      <c r="A195" s="319">
        <v>33006</v>
      </c>
      <c r="B195" s="227" t="s">
        <v>157</v>
      </c>
      <c r="C195" s="228"/>
      <c r="D195" s="229">
        <v>25</v>
      </c>
      <c r="E195" s="229"/>
      <c r="F195" s="228">
        <f t="shared" si="8"/>
        <v>25</v>
      </c>
      <c r="G195" s="226"/>
      <c r="H195" s="314"/>
    </row>
    <row r="196" spans="1:8" ht="12.75" customHeight="1">
      <c r="A196" s="319">
        <v>33009</v>
      </c>
      <c r="B196" s="227" t="s">
        <v>247</v>
      </c>
      <c r="C196" s="228"/>
      <c r="D196" s="229">
        <v>10</v>
      </c>
      <c r="E196" s="229"/>
      <c r="F196" s="228">
        <f t="shared" si="8"/>
        <v>10</v>
      </c>
      <c r="G196" s="226"/>
      <c r="H196" s="314"/>
    </row>
    <row r="197" spans="1:8" ht="12.75" customHeight="1">
      <c r="A197" s="319"/>
      <c r="B197" s="227" t="s">
        <v>372</v>
      </c>
      <c r="C197" s="228"/>
      <c r="D197" s="229">
        <v>40</v>
      </c>
      <c r="E197" s="229"/>
      <c r="F197" s="228">
        <f t="shared" si="8"/>
        <v>40</v>
      </c>
      <c r="G197" s="226"/>
      <c r="H197" s="314"/>
    </row>
    <row r="198" spans="1:8" ht="12.75" customHeight="1">
      <c r="A198" s="319"/>
      <c r="B198" s="227"/>
      <c r="C198" s="228"/>
      <c r="D198" s="229"/>
      <c r="E198" s="229"/>
      <c r="F198" s="228">
        <f t="shared" si="8"/>
        <v>0</v>
      </c>
      <c r="G198" s="226"/>
      <c r="H198" s="314"/>
    </row>
    <row r="199" spans="1:8" ht="12.75" customHeight="1">
      <c r="A199" s="293"/>
      <c r="B199" s="321" t="s">
        <v>57</v>
      </c>
      <c r="C199" s="339">
        <f>SUM(C186:C196)</f>
        <v>0</v>
      </c>
      <c r="D199" s="340">
        <f>SUM(D189:D198)</f>
        <v>147</v>
      </c>
      <c r="E199" s="340">
        <f>SUM(E189:E198)</f>
        <v>0</v>
      </c>
      <c r="F199" s="339">
        <f>SUM(F189:F198)</f>
        <v>147</v>
      </c>
      <c r="G199" s="341">
        <v>188</v>
      </c>
      <c r="H199" s="314"/>
    </row>
    <row r="200" spans="1:8" ht="12.75" customHeight="1">
      <c r="A200" s="237"/>
      <c r="B200" s="233"/>
      <c r="C200" s="229"/>
      <c r="D200" s="245"/>
      <c r="E200" s="245"/>
      <c r="F200" s="245"/>
      <c r="G200" s="239"/>
      <c r="H200" s="239"/>
    </row>
    <row r="201" spans="1:8" ht="12.75" customHeight="1">
      <c r="A201" s="246" t="s">
        <v>69</v>
      </c>
      <c r="B201" s="216"/>
      <c r="C201" s="217"/>
      <c r="D201" s="218"/>
      <c r="E201" s="218"/>
      <c r="F201" s="219"/>
      <c r="G201" s="220"/>
      <c r="H201" s="239"/>
    </row>
    <row r="202" spans="1:8" ht="12.75" customHeight="1">
      <c r="A202" s="319">
        <v>34000</v>
      </c>
      <c r="B202" s="221" t="s">
        <v>119</v>
      </c>
      <c r="C202" s="222"/>
      <c r="D202" s="221">
        <v>0</v>
      </c>
      <c r="E202" s="221"/>
      <c r="F202" s="223">
        <f aca="true" t="shared" si="9" ref="F202:F210">SUM(D202:E202)</f>
        <v>0</v>
      </c>
      <c r="G202" s="224"/>
      <c r="H202" s="313"/>
    </row>
    <row r="203" spans="1:8" ht="12.75" customHeight="1">
      <c r="A203" s="320">
        <v>34001</v>
      </c>
      <c r="B203" s="292" t="s">
        <v>248</v>
      </c>
      <c r="C203" s="222"/>
      <c r="D203" s="210">
        <v>0</v>
      </c>
      <c r="E203" s="210"/>
      <c r="F203" s="225">
        <f t="shared" si="9"/>
        <v>0</v>
      </c>
      <c r="G203" s="226"/>
      <c r="H203" s="314"/>
    </row>
    <row r="204" spans="1:8" ht="12.75" customHeight="1">
      <c r="A204" s="320">
        <v>34002</v>
      </c>
      <c r="B204" s="227" t="s">
        <v>249</v>
      </c>
      <c r="C204" s="222"/>
      <c r="D204" s="210">
        <v>20</v>
      </c>
      <c r="E204" s="210"/>
      <c r="F204" s="225">
        <f t="shared" si="9"/>
        <v>20</v>
      </c>
      <c r="G204" s="226"/>
      <c r="H204" s="314"/>
    </row>
    <row r="205" spans="1:8" ht="12.75" customHeight="1">
      <c r="A205" s="320">
        <v>34003</v>
      </c>
      <c r="B205" s="227" t="s">
        <v>370</v>
      </c>
      <c r="C205" s="228"/>
      <c r="D205" s="229">
        <v>12</v>
      </c>
      <c r="E205" s="229"/>
      <c r="F205" s="225">
        <f t="shared" si="9"/>
        <v>12</v>
      </c>
      <c r="G205" s="226"/>
      <c r="H205" s="314"/>
    </row>
    <row r="206" spans="1:8" ht="12.75" customHeight="1">
      <c r="A206" s="319">
        <v>34004</v>
      </c>
      <c r="B206" s="227" t="s">
        <v>61</v>
      </c>
      <c r="C206" s="228"/>
      <c r="D206" s="229">
        <v>10</v>
      </c>
      <c r="E206" s="229"/>
      <c r="F206" s="225">
        <f t="shared" si="9"/>
        <v>10</v>
      </c>
      <c r="G206" s="226"/>
      <c r="H206" s="314"/>
    </row>
    <row r="207" spans="1:8" ht="12.75" customHeight="1">
      <c r="A207" s="319">
        <v>34005</v>
      </c>
      <c r="B207" s="227" t="s">
        <v>246</v>
      </c>
      <c r="C207" s="228"/>
      <c r="D207" s="229">
        <v>36</v>
      </c>
      <c r="E207" s="229"/>
      <c r="F207" s="228">
        <f t="shared" si="9"/>
        <v>36</v>
      </c>
      <c r="G207" s="226"/>
      <c r="H207" s="314"/>
    </row>
    <row r="208" spans="1:8" ht="12.75" customHeight="1">
      <c r="A208" s="319">
        <v>34006</v>
      </c>
      <c r="B208" s="227" t="s">
        <v>157</v>
      </c>
      <c r="C208" s="228"/>
      <c r="D208" s="229">
        <v>23</v>
      </c>
      <c r="E208" s="229"/>
      <c r="F208" s="228">
        <f t="shared" si="9"/>
        <v>23</v>
      </c>
      <c r="G208" s="226"/>
      <c r="H208" s="314"/>
    </row>
    <row r="209" spans="1:8" ht="12.75" customHeight="1">
      <c r="A209" s="319">
        <v>34009</v>
      </c>
      <c r="B209" s="227" t="s">
        <v>247</v>
      </c>
      <c r="C209" s="228"/>
      <c r="D209" s="229">
        <v>13</v>
      </c>
      <c r="E209" s="229"/>
      <c r="F209" s="228">
        <f t="shared" si="9"/>
        <v>13</v>
      </c>
      <c r="G209" s="226"/>
      <c r="H209" s="314"/>
    </row>
    <row r="210" spans="1:8" ht="12.75" customHeight="1">
      <c r="A210" s="319"/>
      <c r="B210" s="227" t="s">
        <v>371</v>
      </c>
      <c r="C210" s="228"/>
      <c r="D210" s="229">
        <v>20</v>
      </c>
      <c r="E210" s="229"/>
      <c r="F210" s="228">
        <f t="shared" si="9"/>
        <v>20</v>
      </c>
      <c r="G210" s="226"/>
      <c r="H210" s="314"/>
    </row>
    <row r="211" spans="1:8" ht="12.75" customHeight="1">
      <c r="A211" s="293"/>
      <c r="B211" s="294"/>
      <c r="C211" s="339">
        <f>SUM(C202:C209)</f>
        <v>0</v>
      </c>
      <c r="D211" s="340">
        <f>SUM(D202:D210)</f>
        <v>134</v>
      </c>
      <c r="E211" s="340">
        <f>SUM(E202:E210)</f>
        <v>0</v>
      </c>
      <c r="F211" s="339">
        <f>SUM(F202:F210)</f>
        <v>134</v>
      </c>
      <c r="G211" s="341">
        <v>191</v>
      </c>
      <c r="H211" s="314"/>
    </row>
    <row r="212" spans="1:8" ht="12.75" customHeight="1">
      <c r="A212" s="232"/>
      <c r="B212" s="233"/>
      <c r="C212" s="229"/>
      <c r="D212" s="245"/>
      <c r="E212" s="245"/>
      <c r="F212" s="245"/>
      <c r="G212" s="239"/>
      <c r="H212" s="239"/>
    </row>
    <row r="213" spans="1:8" ht="12.75" customHeight="1">
      <c r="A213" s="215"/>
      <c r="B213" s="216"/>
      <c r="C213" s="217"/>
      <c r="D213" s="218"/>
      <c r="E213" s="218"/>
      <c r="F213" s="219"/>
      <c r="G213" s="220" t="s">
        <v>118</v>
      </c>
      <c r="H213" s="239"/>
    </row>
    <row r="214" spans="1:8" ht="12.75" customHeight="1">
      <c r="A214" s="215" t="s">
        <v>70</v>
      </c>
      <c r="B214" s="221"/>
      <c r="C214" s="222"/>
      <c r="D214" s="344"/>
      <c r="E214" s="344"/>
      <c r="F214" s="223"/>
      <c r="G214" s="224">
        <v>2007</v>
      </c>
      <c r="H214" s="313"/>
    </row>
    <row r="215" spans="1:8" ht="12.75" customHeight="1">
      <c r="A215" s="320">
        <v>35000</v>
      </c>
      <c r="B215" s="227" t="s">
        <v>119</v>
      </c>
      <c r="C215" s="222"/>
      <c r="D215" s="210">
        <v>0</v>
      </c>
      <c r="E215" s="210"/>
      <c r="F215" s="225">
        <f aca="true" t="shared" si="10" ref="F215:F223">SUM(C215:E215)</f>
        <v>0</v>
      </c>
      <c r="G215" s="226"/>
      <c r="H215" s="314"/>
    </row>
    <row r="216" spans="1:8" ht="12.75" customHeight="1">
      <c r="A216" s="319">
        <v>35001</v>
      </c>
      <c r="B216" s="227" t="s">
        <v>251</v>
      </c>
      <c r="C216" s="222"/>
      <c r="D216" s="210">
        <v>20</v>
      </c>
      <c r="E216" s="210"/>
      <c r="F216" s="225">
        <f t="shared" si="10"/>
        <v>20</v>
      </c>
      <c r="G216" s="226"/>
      <c r="H216" s="314"/>
    </row>
    <row r="217" spans="1:8" ht="12.75" customHeight="1">
      <c r="A217" s="319">
        <v>35002</v>
      </c>
      <c r="B217" s="227" t="s">
        <v>76</v>
      </c>
      <c r="C217" s="228"/>
      <c r="D217" s="229">
        <v>45</v>
      </c>
      <c r="E217" s="229"/>
      <c r="F217" s="225">
        <f t="shared" si="10"/>
        <v>45</v>
      </c>
      <c r="G217" s="226"/>
      <c r="H217" s="314"/>
    </row>
    <row r="218" spans="1:8" ht="12.75" customHeight="1">
      <c r="A218" s="319">
        <v>35003</v>
      </c>
      <c r="B218" s="227" t="s">
        <v>151</v>
      </c>
      <c r="C218" s="228"/>
      <c r="D218" s="229">
        <v>33</v>
      </c>
      <c r="E218" s="229"/>
      <c r="F218" s="225">
        <f t="shared" si="10"/>
        <v>33</v>
      </c>
      <c r="G218" s="226"/>
      <c r="H218" s="314"/>
    </row>
    <row r="219" spans="1:8" ht="12.75" customHeight="1">
      <c r="A219" s="319">
        <v>35004</v>
      </c>
      <c r="B219" s="227" t="s">
        <v>158</v>
      </c>
      <c r="C219" s="228"/>
      <c r="D219" s="229">
        <v>8</v>
      </c>
      <c r="E219" s="229"/>
      <c r="F219" s="225">
        <f t="shared" si="10"/>
        <v>8</v>
      </c>
      <c r="G219" s="226"/>
      <c r="H219" s="314"/>
    </row>
    <row r="220" spans="1:8" ht="12.75" customHeight="1">
      <c r="A220" s="319">
        <v>35005</v>
      </c>
      <c r="B220" s="227" t="s">
        <v>157</v>
      </c>
      <c r="C220" s="228"/>
      <c r="D220" s="229">
        <v>10</v>
      </c>
      <c r="E220" s="229"/>
      <c r="F220" s="225">
        <f t="shared" si="10"/>
        <v>10</v>
      </c>
      <c r="G220" s="226"/>
      <c r="H220" s="314"/>
    </row>
    <row r="221" spans="1:8" ht="12.75" customHeight="1">
      <c r="A221" s="319">
        <v>35006</v>
      </c>
      <c r="B221" s="227" t="s">
        <v>159</v>
      </c>
      <c r="C221" s="228"/>
      <c r="D221" s="229">
        <v>0</v>
      </c>
      <c r="E221" s="229"/>
      <c r="F221" s="225">
        <f t="shared" si="10"/>
        <v>0</v>
      </c>
      <c r="G221" s="226"/>
      <c r="H221" s="314"/>
    </row>
    <row r="222" spans="1:8" ht="12.75" customHeight="1">
      <c r="A222" s="320">
        <v>35007</v>
      </c>
      <c r="B222" s="227" t="s">
        <v>250</v>
      </c>
      <c r="C222" s="228"/>
      <c r="D222" s="229">
        <v>1</v>
      </c>
      <c r="E222" s="229"/>
      <c r="F222" s="225">
        <f t="shared" si="10"/>
        <v>1</v>
      </c>
      <c r="G222" s="226"/>
      <c r="H222" s="314"/>
    </row>
    <row r="223" spans="1:8" ht="12.75" customHeight="1">
      <c r="A223" s="319">
        <v>35008</v>
      </c>
      <c r="B223" s="227" t="s">
        <v>150</v>
      </c>
      <c r="C223" s="228"/>
      <c r="D223" s="229">
        <v>3</v>
      </c>
      <c r="E223" s="229"/>
      <c r="F223" s="225">
        <f t="shared" si="10"/>
        <v>3</v>
      </c>
      <c r="G223" s="226"/>
      <c r="H223" s="314"/>
    </row>
    <row r="224" spans="1:8" ht="12.75" customHeight="1">
      <c r="A224" s="230"/>
      <c r="B224" s="231" t="s">
        <v>57</v>
      </c>
      <c r="C224" s="339">
        <f>SUM(C215:C223)</f>
        <v>0</v>
      </c>
      <c r="D224" s="340">
        <f>SUM(D215:D223)</f>
        <v>120</v>
      </c>
      <c r="E224" s="340">
        <f>SUM(E215:E223)</f>
        <v>0</v>
      </c>
      <c r="F224" s="339">
        <f>SUM(F215:F223)</f>
        <v>120</v>
      </c>
      <c r="G224" s="341">
        <v>148</v>
      </c>
      <c r="H224" s="239"/>
    </row>
    <row r="225" spans="1:8" ht="12.75" customHeight="1">
      <c r="A225" s="232"/>
      <c r="B225" s="233"/>
      <c r="C225" s="234"/>
      <c r="D225" s="234"/>
      <c r="E225" s="234"/>
      <c r="F225" s="229"/>
      <c r="G225" s="235"/>
      <c r="H225" s="235"/>
    </row>
    <row r="226" spans="1:8" ht="12.75" customHeight="1">
      <c r="A226" s="215"/>
      <c r="B226" s="216"/>
      <c r="C226" s="217"/>
      <c r="D226" s="218"/>
      <c r="E226" s="218"/>
      <c r="F226" s="219"/>
      <c r="G226" s="220" t="s">
        <v>118</v>
      </c>
      <c r="H226" s="239"/>
    </row>
    <row r="227" spans="1:8" ht="12.75" customHeight="1">
      <c r="A227" s="215" t="s">
        <v>71</v>
      </c>
      <c r="B227" s="221"/>
      <c r="C227" s="222"/>
      <c r="D227" s="344"/>
      <c r="E227" s="344"/>
      <c r="F227" s="223"/>
      <c r="G227" s="224">
        <v>2007</v>
      </c>
      <c r="H227" s="313"/>
    </row>
    <row r="228" spans="1:8" ht="12.75" customHeight="1">
      <c r="A228" s="320">
        <v>36000</v>
      </c>
      <c r="B228" s="227" t="s">
        <v>119</v>
      </c>
      <c r="C228" s="222"/>
      <c r="D228" s="210">
        <v>0</v>
      </c>
      <c r="E228" s="210"/>
      <c r="F228" s="225">
        <f aca="true" t="shared" si="11" ref="F228:F236">SUM(C228:E228)</f>
        <v>0</v>
      </c>
      <c r="G228" s="226"/>
      <c r="H228" s="314"/>
    </row>
    <row r="229" spans="1:8" ht="12.75" customHeight="1">
      <c r="A229" s="320">
        <v>36001</v>
      </c>
      <c r="B229" s="227" t="s">
        <v>160</v>
      </c>
      <c r="C229" s="222"/>
      <c r="D229" s="210">
        <v>175</v>
      </c>
      <c r="E229" s="210"/>
      <c r="F229" s="225">
        <f t="shared" si="11"/>
        <v>175</v>
      </c>
      <c r="G229" s="226"/>
      <c r="H229" s="314"/>
    </row>
    <row r="230" spans="1:8" ht="12.75" customHeight="1">
      <c r="A230" s="320">
        <v>36002</v>
      </c>
      <c r="B230" s="227" t="s">
        <v>252</v>
      </c>
      <c r="C230" s="222"/>
      <c r="D230" s="210">
        <v>50</v>
      </c>
      <c r="E230" s="210">
        <v>50</v>
      </c>
      <c r="F230" s="225">
        <f t="shared" si="11"/>
        <v>100</v>
      </c>
      <c r="G230" s="226"/>
      <c r="H230" s="314"/>
    </row>
    <row r="231" spans="1:8" ht="12.75" customHeight="1">
      <c r="A231" s="319">
        <v>36003</v>
      </c>
      <c r="B231" s="227" t="s">
        <v>162</v>
      </c>
      <c r="C231" s="222"/>
      <c r="D231" s="210">
        <v>130</v>
      </c>
      <c r="E231" s="210"/>
      <c r="F231" s="225">
        <f t="shared" si="11"/>
        <v>130</v>
      </c>
      <c r="G231" s="226"/>
      <c r="H231" s="314"/>
    </row>
    <row r="232" spans="1:8" ht="12.75" customHeight="1">
      <c r="A232" s="320">
        <v>36004</v>
      </c>
      <c r="B232" s="227" t="s">
        <v>253</v>
      </c>
      <c r="C232" s="222"/>
      <c r="D232" s="210">
        <v>0</v>
      </c>
      <c r="E232" s="210"/>
      <c r="F232" s="225">
        <f t="shared" si="11"/>
        <v>0</v>
      </c>
      <c r="G232" s="226"/>
      <c r="H232" s="314"/>
    </row>
    <row r="233" spans="1:8" ht="12.75" customHeight="1">
      <c r="A233" s="320">
        <v>36005</v>
      </c>
      <c r="B233" s="227" t="s">
        <v>161</v>
      </c>
      <c r="C233" s="228"/>
      <c r="D233" s="229">
        <v>0</v>
      </c>
      <c r="E233" s="229"/>
      <c r="F233" s="225">
        <f t="shared" si="11"/>
        <v>0</v>
      </c>
      <c r="G233" s="226"/>
      <c r="H233" s="314"/>
    </row>
    <row r="234" spans="1:8" ht="12.75" customHeight="1">
      <c r="A234" s="320"/>
      <c r="B234" s="227" t="s">
        <v>366</v>
      </c>
      <c r="C234" s="228"/>
      <c r="D234" s="229">
        <v>7</v>
      </c>
      <c r="E234" s="229"/>
      <c r="F234" s="225">
        <f t="shared" si="11"/>
        <v>7</v>
      </c>
      <c r="G234" s="226"/>
      <c r="H234" s="314"/>
    </row>
    <row r="235" spans="1:8" ht="12.75" customHeight="1">
      <c r="A235" s="320"/>
      <c r="B235" s="227" t="s">
        <v>367</v>
      </c>
      <c r="C235" s="228"/>
      <c r="D235" s="229">
        <v>30</v>
      </c>
      <c r="E235" s="229"/>
      <c r="F235" s="225">
        <f t="shared" si="11"/>
        <v>30</v>
      </c>
      <c r="G235" s="226"/>
      <c r="H235" s="314"/>
    </row>
    <row r="236" spans="1:8" ht="12.75" customHeight="1">
      <c r="A236" s="320"/>
      <c r="B236" s="227" t="s">
        <v>368</v>
      </c>
      <c r="C236" s="228"/>
      <c r="D236" s="229">
        <v>18</v>
      </c>
      <c r="E236" s="229"/>
      <c r="F236" s="225">
        <f t="shared" si="11"/>
        <v>18</v>
      </c>
      <c r="G236" s="226"/>
      <c r="H236" s="314"/>
    </row>
    <row r="237" spans="1:8" ht="12.75" customHeight="1">
      <c r="A237" s="230"/>
      <c r="B237" s="231" t="s">
        <v>57</v>
      </c>
      <c r="C237" s="339">
        <f>SUM(C228:C233)</f>
        <v>0</v>
      </c>
      <c r="D237" s="340">
        <f>SUM(D228:D236)</f>
        <v>410</v>
      </c>
      <c r="E237" s="340">
        <f>SUM(E229:E236)</f>
        <v>50</v>
      </c>
      <c r="F237" s="339">
        <f>SUM(F228:F236)</f>
        <v>460</v>
      </c>
      <c r="G237" s="341">
        <v>372</v>
      </c>
      <c r="H237" s="239"/>
    </row>
    <row r="238" spans="1:8" ht="12.75" customHeight="1">
      <c r="A238" s="232"/>
      <c r="B238" s="233"/>
      <c r="C238" s="234"/>
      <c r="D238" s="234"/>
      <c r="E238" s="234"/>
      <c r="F238" s="229"/>
      <c r="G238" s="235"/>
      <c r="H238" s="235"/>
    </row>
    <row r="239" spans="1:8" ht="12.75" customHeight="1">
      <c r="A239" s="215"/>
      <c r="B239" s="216"/>
      <c r="C239" s="217"/>
      <c r="D239" s="218"/>
      <c r="E239" s="218"/>
      <c r="F239" s="219"/>
      <c r="G239" s="220" t="s">
        <v>118</v>
      </c>
      <c r="H239" s="239"/>
    </row>
    <row r="240" spans="1:8" ht="12.75" customHeight="1">
      <c r="A240" s="215" t="s">
        <v>72</v>
      </c>
      <c r="B240" s="221"/>
      <c r="C240" s="222"/>
      <c r="D240" s="344"/>
      <c r="E240" s="344"/>
      <c r="F240" s="223"/>
      <c r="G240" s="224">
        <v>2007</v>
      </c>
      <c r="H240" s="313"/>
    </row>
    <row r="241" spans="1:8" ht="12.75" customHeight="1">
      <c r="A241" s="320">
        <v>37000</v>
      </c>
      <c r="B241" s="227" t="s">
        <v>119</v>
      </c>
      <c r="C241" s="222"/>
      <c r="D241" s="210"/>
      <c r="E241" s="210"/>
      <c r="F241" s="225">
        <f aca="true" t="shared" si="12" ref="F241:F250">SUM(C241:E241)</f>
        <v>0</v>
      </c>
      <c r="G241" s="226"/>
      <c r="H241" s="314"/>
    </row>
    <row r="242" spans="1:8" ht="12.75" customHeight="1">
      <c r="A242" s="320">
        <v>37001</v>
      </c>
      <c r="B242" s="227" t="s">
        <v>254</v>
      </c>
      <c r="C242" s="222"/>
      <c r="D242" s="210">
        <v>405</v>
      </c>
      <c r="E242" s="210"/>
      <c r="F242" s="225">
        <f t="shared" si="12"/>
        <v>405</v>
      </c>
      <c r="G242" s="226"/>
      <c r="H242" s="314"/>
    </row>
    <row r="243" spans="1:8" ht="12.75" customHeight="1">
      <c r="A243" s="319">
        <v>37002</v>
      </c>
      <c r="B243" s="227" t="s">
        <v>164</v>
      </c>
      <c r="C243" s="222"/>
      <c r="D243" s="210">
        <v>40</v>
      </c>
      <c r="E243" s="210"/>
      <c r="F243" s="225">
        <f t="shared" si="12"/>
        <v>40</v>
      </c>
      <c r="G243" s="226"/>
      <c r="H243" s="314"/>
    </row>
    <row r="244" spans="1:8" ht="12.75" customHeight="1">
      <c r="A244" s="320">
        <v>37003</v>
      </c>
      <c r="B244" s="227" t="s">
        <v>163</v>
      </c>
      <c r="C244" s="222"/>
      <c r="D244" s="210">
        <v>30</v>
      </c>
      <c r="E244" s="210"/>
      <c r="F244" s="225">
        <f t="shared" si="12"/>
        <v>30</v>
      </c>
      <c r="G244" s="226"/>
      <c r="H244" s="314"/>
    </row>
    <row r="245" spans="1:8" ht="12.75" customHeight="1">
      <c r="A245" s="320">
        <v>37004</v>
      </c>
      <c r="B245" s="227" t="s">
        <v>255</v>
      </c>
      <c r="C245" s="222"/>
      <c r="D245" s="210">
        <v>29</v>
      </c>
      <c r="E245" s="210"/>
      <c r="F245" s="225">
        <f t="shared" si="12"/>
        <v>29</v>
      </c>
      <c r="G245" s="226"/>
      <c r="H245" s="314"/>
    </row>
    <row r="246" spans="1:8" ht="12.75" customHeight="1">
      <c r="A246" s="320">
        <v>37005</v>
      </c>
      <c r="B246" s="227" t="s">
        <v>374</v>
      </c>
      <c r="C246" s="222"/>
      <c r="D246" s="210"/>
      <c r="E246" s="210"/>
      <c r="F246" s="225">
        <f t="shared" si="12"/>
        <v>0</v>
      </c>
      <c r="G246" s="226"/>
      <c r="H246" s="314"/>
    </row>
    <row r="247" spans="1:8" ht="12.75" customHeight="1">
      <c r="A247" s="320">
        <v>37006</v>
      </c>
      <c r="B247" s="227" t="s">
        <v>123</v>
      </c>
      <c r="C247" s="228"/>
      <c r="D247" s="229">
        <v>20</v>
      </c>
      <c r="E247" s="229"/>
      <c r="F247" s="225">
        <f t="shared" si="12"/>
        <v>20</v>
      </c>
      <c r="G247" s="226"/>
      <c r="H247" s="314"/>
    </row>
    <row r="248" spans="1:8" ht="12.75" customHeight="1">
      <c r="A248" s="319">
        <v>37008</v>
      </c>
      <c r="B248" s="227" t="s">
        <v>165</v>
      </c>
      <c r="C248" s="228"/>
      <c r="D248" s="229">
        <v>20</v>
      </c>
      <c r="E248" s="229"/>
      <c r="F248" s="225">
        <f t="shared" si="12"/>
        <v>20</v>
      </c>
      <c r="G248" s="226"/>
      <c r="H248" s="314"/>
    </row>
    <row r="249" spans="1:8" ht="12.75" customHeight="1">
      <c r="A249" s="319"/>
      <c r="B249" s="227" t="s">
        <v>311</v>
      </c>
      <c r="C249" s="228"/>
      <c r="D249" s="229">
        <v>20</v>
      </c>
      <c r="E249" s="229"/>
      <c r="F249" s="225">
        <f t="shared" si="12"/>
        <v>20</v>
      </c>
      <c r="G249" s="226"/>
      <c r="H249" s="314"/>
    </row>
    <row r="250" spans="1:8" ht="12.75" customHeight="1">
      <c r="A250" s="319"/>
      <c r="B250" s="227" t="s">
        <v>369</v>
      </c>
      <c r="C250" s="228"/>
      <c r="D250" s="229">
        <v>30</v>
      </c>
      <c r="E250" s="229"/>
      <c r="F250" s="225">
        <f t="shared" si="12"/>
        <v>30</v>
      </c>
      <c r="G250" s="226"/>
      <c r="H250" s="314"/>
    </row>
    <row r="251" spans="1:8" ht="12.75" customHeight="1">
      <c r="A251" s="230"/>
      <c r="B251" s="231" t="s">
        <v>57</v>
      </c>
      <c r="C251" s="339">
        <f>SUM(C241:C247)</f>
        <v>0</v>
      </c>
      <c r="D251" s="340">
        <f>SUM(D241:D250)</f>
        <v>594</v>
      </c>
      <c r="E251" s="340">
        <f>SUM(E241:E250)</f>
        <v>0</v>
      </c>
      <c r="F251" s="339">
        <f>SUM(F241:F250)</f>
        <v>594</v>
      </c>
      <c r="G251" s="341">
        <v>275</v>
      </c>
      <c r="H251" s="239"/>
    </row>
    <row r="252" spans="1:8" ht="12.75" customHeight="1">
      <c r="A252" s="237"/>
      <c r="B252" s="233"/>
      <c r="C252" s="245"/>
      <c r="D252" s="245"/>
      <c r="E252" s="245"/>
      <c r="F252" s="245"/>
      <c r="G252" s="239"/>
      <c r="H252" s="239"/>
    </row>
    <row r="253" spans="1:8" ht="12.75" customHeight="1">
      <c r="A253" s="246" t="s">
        <v>382</v>
      </c>
      <c r="B253" s="216"/>
      <c r="C253" s="217"/>
      <c r="D253" s="247"/>
      <c r="E253" s="247"/>
      <c r="F253" s="219"/>
      <c r="G253" s="248"/>
      <c r="H253" s="239"/>
    </row>
    <row r="254" spans="1:8" ht="12.75" customHeight="1">
      <c r="A254" s="319">
        <v>39000</v>
      </c>
      <c r="B254" s="361" t="s">
        <v>382</v>
      </c>
      <c r="C254" s="228"/>
      <c r="D254" s="229">
        <f>54</f>
        <v>54</v>
      </c>
      <c r="E254" s="229"/>
      <c r="F254" s="225">
        <f>D254</f>
        <v>54</v>
      </c>
      <c r="G254" s="249"/>
      <c r="H254" s="239"/>
    </row>
    <row r="255" spans="1:8" ht="12.75" customHeight="1">
      <c r="A255" s="230"/>
      <c r="B255" s="231" t="s">
        <v>57</v>
      </c>
      <c r="C255" s="339">
        <f>SUM(C254:C254)</f>
        <v>0</v>
      </c>
      <c r="D255" s="340">
        <f>SUM(D254:D254)</f>
        <v>54</v>
      </c>
      <c r="E255" s="340">
        <f>SUM(E254:E254)</f>
        <v>0</v>
      </c>
      <c r="F255" s="339">
        <f>SUM(F254:F254)</f>
        <v>54</v>
      </c>
      <c r="G255" s="341">
        <v>0</v>
      </c>
      <c r="H255" s="239"/>
    </row>
    <row r="256" spans="1:8" ht="12.75" customHeight="1">
      <c r="A256" s="237"/>
      <c r="B256" s="233"/>
      <c r="C256" s="245"/>
      <c r="D256" s="245"/>
      <c r="E256" s="245"/>
      <c r="F256" s="245"/>
      <c r="G256" s="239"/>
      <c r="H256" s="239"/>
    </row>
    <row r="257" spans="2:8" ht="15" customHeight="1">
      <c r="B257" s="406" t="s">
        <v>389</v>
      </c>
      <c r="C257" s="342">
        <f>C169+C177+C186+C199+C211+C224+C237+C251+C255</f>
        <v>0</v>
      </c>
      <c r="D257" s="342">
        <f>D169+D177+D186+D199+D211+D224+D237+D251+D255</f>
        <v>1766</v>
      </c>
      <c r="E257" s="342">
        <f>E169+E177+E186+E199+E211+E224+E237+E251+E255</f>
        <v>52</v>
      </c>
      <c r="F257" s="343">
        <f>F169+F177+F186+F199+F211+F224+F237+F251+F255</f>
        <v>1818</v>
      </c>
      <c r="G257" s="343">
        <f>G169+G177+G186+G199+G211+G224+G237+G251+G255</f>
        <v>1349</v>
      </c>
      <c r="H257" s="235"/>
    </row>
    <row r="258" spans="1:8" ht="12.75" customHeight="1">
      <c r="A258" s="237"/>
      <c r="B258" s="245"/>
      <c r="C258" s="245"/>
      <c r="D258" s="245"/>
      <c r="E258" s="245"/>
      <c r="F258" s="245"/>
      <c r="G258" s="235"/>
      <c r="H258" s="235"/>
    </row>
    <row r="259" spans="1:8" ht="15">
      <c r="A259" s="204" t="s">
        <v>166</v>
      </c>
      <c r="B259" s="233"/>
      <c r="C259" s="234"/>
      <c r="D259" s="234"/>
      <c r="E259" s="234"/>
      <c r="F259" s="229"/>
      <c r="G259" s="235"/>
      <c r="H259" s="235"/>
    </row>
    <row r="260" spans="1:8" ht="12.75" customHeight="1">
      <c r="A260" s="215"/>
      <c r="B260" s="216"/>
      <c r="C260" s="217"/>
      <c r="D260" s="218"/>
      <c r="E260" s="218"/>
      <c r="F260" s="219"/>
      <c r="G260" s="220" t="s">
        <v>118</v>
      </c>
      <c r="H260" s="239"/>
    </row>
    <row r="261" spans="1:8" ht="12.75" customHeight="1">
      <c r="A261" s="215" t="s">
        <v>167</v>
      </c>
      <c r="B261" s="221"/>
      <c r="C261" s="222"/>
      <c r="D261" s="344"/>
      <c r="E261" s="344"/>
      <c r="F261" s="223"/>
      <c r="G261" s="224">
        <v>2007</v>
      </c>
      <c r="H261" s="313"/>
    </row>
    <row r="262" spans="1:8" ht="12.75" customHeight="1">
      <c r="A262" s="319">
        <v>40000</v>
      </c>
      <c r="B262" s="221" t="s">
        <v>119</v>
      </c>
      <c r="C262" s="222"/>
      <c r="D262" s="210">
        <v>0</v>
      </c>
      <c r="E262" s="210"/>
      <c r="F262" s="225">
        <f aca="true" t="shared" si="13" ref="F262:F270">SUM(C262:E262)</f>
        <v>0</v>
      </c>
      <c r="G262" s="226"/>
      <c r="H262" s="314"/>
    </row>
    <row r="263" spans="1:8" ht="12.75" customHeight="1">
      <c r="A263" s="320">
        <v>40001</v>
      </c>
      <c r="B263" s="227" t="s">
        <v>177</v>
      </c>
      <c r="C263" s="222">
        <v>135</v>
      </c>
      <c r="D263" s="210">
        <v>0</v>
      </c>
      <c r="E263" s="210"/>
      <c r="F263" s="225">
        <f t="shared" si="13"/>
        <v>135</v>
      </c>
      <c r="G263" s="226"/>
      <c r="H263" s="314"/>
    </row>
    <row r="264" spans="1:8" ht="12.75" customHeight="1">
      <c r="A264" s="320">
        <v>40002</v>
      </c>
      <c r="B264" s="227" t="s">
        <v>257</v>
      </c>
      <c r="C264" s="228"/>
      <c r="D264" s="229">
        <v>60</v>
      </c>
      <c r="E264" s="229"/>
      <c r="F264" s="225">
        <f t="shared" si="13"/>
        <v>60</v>
      </c>
      <c r="G264" s="226"/>
      <c r="H264" s="314"/>
    </row>
    <row r="265" spans="1:8" ht="12.75" customHeight="1">
      <c r="A265" s="320">
        <v>40003</v>
      </c>
      <c r="B265" s="227" t="s">
        <v>168</v>
      </c>
      <c r="C265" s="228"/>
      <c r="D265" s="229">
        <v>0</v>
      </c>
      <c r="E265" s="229"/>
      <c r="F265" s="225">
        <f t="shared" si="13"/>
        <v>0</v>
      </c>
      <c r="G265" s="226"/>
      <c r="H265" s="314"/>
    </row>
    <row r="266" spans="1:8" ht="12.75" customHeight="1">
      <c r="A266" s="320">
        <v>40004</v>
      </c>
      <c r="B266" s="227" t="s">
        <v>169</v>
      </c>
      <c r="C266" s="228"/>
      <c r="D266" s="229">
        <v>0</v>
      </c>
      <c r="E266" s="229"/>
      <c r="F266" s="225">
        <f t="shared" si="13"/>
        <v>0</v>
      </c>
      <c r="G266" s="226"/>
      <c r="H266" s="314"/>
    </row>
    <row r="267" spans="1:8" ht="12.75" customHeight="1">
      <c r="A267" s="320">
        <v>40005</v>
      </c>
      <c r="B267" s="227" t="s">
        <v>170</v>
      </c>
      <c r="C267" s="228"/>
      <c r="D267" s="229">
        <v>0</v>
      </c>
      <c r="E267" s="229"/>
      <c r="F267" s="225">
        <f t="shared" si="13"/>
        <v>0</v>
      </c>
      <c r="G267" s="226"/>
      <c r="H267" s="314"/>
    </row>
    <row r="268" spans="1:8" ht="12.75" customHeight="1">
      <c r="A268" s="320">
        <v>40006</v>
      </c>
      <c r="B268" s="227" t="s">
        <v>171</v>
      </c>
      <c r="C268" s="228"/>
      <c r="D268" s="229">
        <v>0</v>
      </c>
      <c r="E268" s="229"/>
      <c r="F268" s="225">
        <f t="shared" si="13"/>
        <v>0</v>
      </c>
      <c r="G268" s="226"/>
      <c r="H268" s="314"/>
    </row>
    <row r="269" spans="1:8" ht="12.75" customHeight="1">
      <c r="A269" s="320">
        <v>40007</v>
      </c>
      <c r="B269" s="227" t="s">
        <v>172</v>
      </c>
      <c r="C269" s="228"/>
      <c r="D269" s="229">
        <v>0</v>
      </c>
      <c r="E269" s="229"/>
      <c r="F269" s="225">
        <f t="shared" si="13"/>
        <v>0</v>
      </c>
      <c r="G269" s="226"/>
      <c r="H269" s="314"/>
    </row>
    <row r="270" spans="1:8" ht="12.75" customHeight="1">
      <c r="A270" s="320"/>
      <c r="B270" s="227" t="s">
        <v>373</v>
      </c>
      <c r="C270" s="228"/>
      <c r="D270" s="229">
        <v>40</v>
      </c>
      <c r="E270" s="229"/>
      <c r="F270" s="225">
        <f t="shared" si="13"/>
        <v>40</v>
      </c>
      <c r="G270" s="226"/>
      <c r="H270" s="314"/>
    </row>
    <row r="271" spans="2:8" ht="12.75" customHeight="1">
      <c r="B271" s="336"/>
      <c r="C271" s="339">
        <f>SUM(C262:C268)</f>
        <v>135</v>
      </c>
      <c r="D271" s="340">
        <f>SUM(D262:D270)</f>
        <v>100</v>
      </c>
      <c r="E271" s="340">
        <f>SUM(E262:E270)</f>
        <v>0</v>
      </c>
      <c r="F271" s="339">
        <f>SUM(F262:F270)</f>
        <v>235</v>
      </c>
      <c r="G271" s="341">
        <v>195</v>
      </c>
      <c r="H271" s="239"/>
    </row>
    <row r="272" spans="1:8" ht="12.75" customHeight="1">
      <c r="A272" s="232"/>
      <c r="B272" s="233"/>
      <c r="C272" s="234"/>
      <c r="D272" s="234"/>
      <c r="E272" s="234"/>
      <c r="F272" s="229"/>
      <c r="G272" s="235"/>
      <c r="H272" s="235"/>
    </row>
    <row r="273" spans="1:8" ht="12.75" customHeight="1">
      <c r="A273" s="215"/>
      <c r="B273" s="216"/>
      <c r="C273" s="217"/>
      <c r="D273" s="218"/>
      <c r="E273" s="218"/>
      <c r="F273" s="219"/>
      <c r="G273" s="220" t="s">
        <v>118</v>
      </c>
      <c r="H273" s="239"/>
    </row>
    <row r="274" spans="1:8" ht="12.75" customHeight="1">
      <c r="A274" s="215" t="s">
        <v>173</v>
      </c>
      <c r="B274" s="221"/>
      <c r="C274" s="222"/>
      <c r="D274" s="344"/>
      <c r="E274" s="344"/>
      <c r="F274" s="223"/>
      <c r="G274" s="224">
        <v>2007</v>
      </c>
      <c r="H274" s="313"/>
    </row>
    <row r="275" spans="1:8" ht="12.75" customHeight="1">
      <c r="A275" s="320">
        <v>41000</v>
      </c>
      <c r="B275" s="227" t="s">
        <v>119</v>
      </c>
      <c r="C275" s="222"/>
      <c r="D275" s="210">
        <v>0</v>
      </c>
      <c r="E275" s="210"/>
      <c r="F275" s="225">
        <f>SUM(C275:E275)</f>
        <v>0</v>
      </c>
      <c r="G275" s="226"/>
      <c r="H275" s="314"/>
    </row>
    <row r="276" spans="1:8" ht="12.75" customHeight="1">
      <c r="A276" s="320">
        <v>41001</v>
      </c>
      <c r="B276" s="227" t="s">
        <v>174</v>
      </c>
      <c r="C276" s="222"/>
      <c r="D276" s="210">
        <v>10</v>
      </c>
      <c r="E276" s="210"/>
      <c r="F276" s="225">
        <f>SUM(C276:E276)</f>
        <v>10</v>
      </c>
      <c r="G276" s="226"/>
      <c r="H276" s="314"/>
    </row>
    <row r="277" spans="1:8" ht="12.75" customHeight="1">
      <c r="A277" s="230"/>
      <c r="B277" s="231" t="s">
        <v>57</v>
      </c>
      <c r="C277" s="339">
        <f>SUM(C275:C276)</f>
        <v>0</v>
      </c>
      <c r="D277" s="340">
        <f>SUM(D275:D276)</f>
        <v>10</v>
      </c>
      <c r="E277" s="340">
        <f>SUM(E275:E276)</f>
        <v>0</v>
      </c>
      <c r="F277" s="339">
        <f>SUM(F275:F276)</f>
        <v>10</v>
      </c>
      <c r="G277" s="341">
        <v>10</v>
      </c>
      <c r="H277" s="239"/>
    </row>
    <row r="278" spans="1:8" ht="12.75" customHeight="1">
      <c r="A278" s="232"/>
      <c r="B278" s="233"/>
      <c r="C278" s="234"/>
      <c r="D278" s="234"/>
      <c r="E278" s="234"/>
      <c r="F278" s="229"/>
      <c r="G278" s="235"/>
      <c r="H278" s="235"/>
    </row>
    <row r="279" spans="1:8" ht="12.75" customHeight="1">
      <c r="A279" s="215"/>
      <c r="B279" s="216"/>
      <c r="C279" s="217"/>
      <c r="D279" s="218"/>
      <c r="E279" s="218"/>
      <c r="F279" s="219"/>
      <c r="G279" s="220" t="s">
        <v>118</v>
      </c>
      <c r="H279" s="239"/>
    </row>
    <row r="280" spans="1:8" ht="12.75" customHeight="1">
      <c r="A280" s="215" t="s">
        <v>76</v>
      </c>
      <c r="B280" s="221"/>
      <c r="C280" s="222"/>
      <c r="D280" s="344"/>
      <c r="E280" s="344"/>
      <c r="F280" s="223"/>
      <c r="G280" s="224">
        <v>2007</v>
      </c>
      <c r="H280" s="313"/>
    </row>
    <row r="281" spans="1:8" ht="12.75" customHeight="1">
      <c r="A281" s="320">
        <v>42000</v>
      </c>
      <c r="B281" s="227" t="s">
        <v>119</v>
      </c>
      <c r="C281" s="222"/>
      <c r="D281" s="210">
        <v>0</v>
      </c>
      <c r="E281" s="210"/>
      <c r="F281" s="225">
        <f>SUM(C281:E281)</f>
        <v>0</v>
      </c>
      <c r="G281" s="226"/>
      <c r="H281" s="314"/>
    </row>
    <row r="282" spans="1:8" ht="12.75" customHeight="1">
      <c r="A282" s="320">
        <v>42001</v>
      </c>
      <c r="B282" s="227" t="s">
        <v>175</v>
      </c>
      <c r="C282" s="222"/>
      <c r="D282" s="210">
        <v>20</v>
      </c>
      <c r="E282" s="210"/>
      <c r="F282" s="225">
        <f>SUM(C282:E282)</f>
        <v>20</v>
      </c>
      <c r="G282" s="226"/>
      <c r="H282" s="314"/>
    </row>
    <row r="283" spans="1:8" ht="12.75" customHeight="1">
      <c r="A283" s="320">
        <v>42002</v>
      </c>
      <c r="B283" s="227" t="s">
        <v>258</v>
      </c>
      <c r="C283" s="222"/>
      <c r="D283" s="210">
        <v>12</v>
      </c>
      <c r="E283" s="210"/>
      <c r="F283" s="225">
        <f>SUM(C283:E283)</f>
        <v>12</v>
      </c>
      <c r="G283" s="226"/>
      <c r="H283" s="314"/>
    </row>
    <row r="284" spans="1:8" ht="12.75" customHeight="1">
      <c r="A284" s="320">
        <v>42003</v>
      </c>
      <c r="B284" s="227" t="s">
        <v>320</v>
      </c>
      <c r="C284" s="222"/>
      <c r="D284" s="210">
        <v>0</v>
      </c>
      <c r="E284" s="210"/>
      <c r="F284" s="225">
        <f>SUM(C284:E284)</f>
        <v>0</v>
      </c>
      <c r="G284" s="226"/>
      <c r="H284" s="314"/>
    </row>
    <row r="285" spans="1:8" ht="12.75" customHeight="1">
      <c r="A285" s="230"/>
      <c r="B285" s="231" t="s">
        <v>57</v>
      </c>
      <c r="C285" s="339">
        <f>SUM(C281:C284)</f>
        <v>0</v>
      </c>
      <c r="D285" s="340">
        <f>SUM(D281:D284)</f>
        <v>32</v>
      </c>
      <c r="E285" s="340">
        <f>SUM(E281:E284)</f>
        <v>0</v>
      </c>
      <c r="F285" s="339">
        <f>SUM(F281:F284)</f>
        <v>32</v>
      </c>
      <c r="G285" s="341">
        <v>70</v>
      </c>
      <c r="H285" s="239"/>
    </row>
    <row r="286" spans="1:8" ht="12.75" customHeight="1">
      <c r="A286" s="232"/>
      <c r="B286" s="233"/>
      <c r="C286" s="238"/>
      <c r="D286" s="238"/>
      <c r="E286" s="238"/>
      <c r="F286" s="238"/>
      <c r="G286" s="239"/>
      <c r="H286" s="239"/>
    </row>
    <row r="287" spans="1:8" ht="12.75" customHeight="1">
      <c r="A287" s="215"/>
      <c r="B287" s="216"/>
      <c r="C287" s="217"/>
      <c r="D287" s="218"/>
      <c r="E287" s="218"/>
      <c r="F287" s="219"/>
      <c r="G287" s="220" t="s">
        <v>118</v>
      </c>
      <c r="H287" s="239"/>
    </row>
    <row r="288" spans="1:8" ht="12.75" customHeight="1">
      <c r="A288" s="215" t="s">
        <v>259</v>
      </c>
      <c r="B288" s="221"/>
      <c r="C288" s="222"/>
      <c r="D288" s="344"/>
      <c r="E288" s="344"/>
      <c r="F288" s="223"/>
      <c r="G288" s="224">
        <v>2007</v>
      </c>
      <c r="H288" s="313"/>
    </row>
    <row r="289" spans="1:8" ht="12.75" customHeight="1">
      <c r="A289" s="320">
        <v>43000</v>
      </c>
      <c r="B289" s="227" t="s">
        <v>119</v>
      </c>
      <c r="C289" s="222"/>
      <c r="D289" s="210">
        <v>0</v>
      </c>
      <c r="E289" s="210"/>
      <c r="F289" s="225">
        <f>SUM(C289:E289)</f>
        <v>0</v>
      </c>
      <c r="G289" s="226"/>
      <c r="H289" s="314"/>
    </row>
    <row r="290" spans="1:8" ht="12.75" customHeight="1">
      <c r="A290" s="320">
        <v>43001</v>
      </c>
      <c r="B290" s="227" t="s">
        <v>174</v>
      </c>
      <c r="C290" s="222"/>
      <c r="D290" s="210">
        <v>0</v>
      </c>
      <c r="E290" s="210"/>
      <c r="F290" s="225">
        <f>SUM(C290:E290)</f>
        <v>0</v>
      </c>
      <c r="G290" s="226"/>
      <c r="H290" s="314"/>
    </row>
    <row r="291" spans="1:8" ht="12.75" customHeight="1">
      <c r="A291" s="230"/>
      <c r="B291" s="231" t="s">
        <v>57</v>
      </c>
      <c r="C291" s="339">
        <f>SUM(C289:C290)</f>
        <v>0</v>
      </c>
      <c r="D291" s="340">
        <f>SUM(D289:D290)</f>
        <v>0</v>
      </c>
      <c r="E291" s="340">
        <f>SUM(E289:E290)</f>
        <v>0</v>
      </c>
      <c r="F291" s="339">
        <f>SUM(F289:F290)</f>
        <v>0</v>
      </c>
      <c r="G291" s="341">
        <v>360</v>
      </c>
      <c r="H291" s="239"/>
    </row>
    <row r="292" spans="1:8" ht="12.75" customHeight="1">
      <c r="A292" s="253"/>
      <c r="B292" s="233"/>
      <c r="C292" s="234"/>
      <c r="D292" s="234"/>
      <c r="E292" s="234"/>
      <c r="F292" s="229"/>
      <c r="G292" s="235"/>
      <c r="H292" s="235"/>
    </row>
    <row r="293" spans="1:8" ht="12.75" customHeight="1">
      <c r="A293" s="215"/>
      <c r="B293" s="216"/>
      <c r="C293" s="217"/>
      <c r="D293" s="218"/>
      <c r="E293" s="218"/>
      <c r="F293" s="219"/>
      <c r="G293" s="220" t="s">
        <v>118</v>
      </c>
      <c r="H293" s="239"/>
    </row>
    <row r="294" spans="1:8" ht="12.75" customHeight="1">
      <c r="A294" s="215" t="s">
        <v>176</v>
      </c>
      <c r="B294" s="221"/>
      <c r="C294" s="222"/>
      <c r="D294" s="344"/>
      <c r="E294" s="344"/>
      <c r="F294" s="223"/>
      <c r="G294" s="224">
        <v>2007</v>
      </c>
      <c r="H294" s="313"/>
    </row>
    <row r="295" spans="1:8" ht="12.75" customHeight="1">
      <c r="A295" s="320">
        <v>44000</v>
      </c>
      <c r="B295" s="227" t="s">
        <v>119</v>
      </c>
      <c r="C295" s="222"/>
      <c r="D295" s="210">
        <v>0</v>
      </c>
      <c r="E295" s="210"/>
      <c r="F295" s="225">
        <f aca="true" t="shared" si="14" ref="F295:F302">SUM(C295:E295)</f>
        <v>0</v>
      </c>
      <c r="G295" s="226"/>
      <c r="H295" s="314"/>
    </row>
    <row r="296" spans="1:8" ht="12.75" customHeight="1">
      <c r="A296" s="319">
        <v>44001</v>
      </c>
      <c r="B296" s="227" t="s">
        <v>177</v>
      </c>
      <c r="C296" s="228">
        <v>295</v>
      </c>
      <c r="D296" s="344">
        <v>0</v>
      </c>
      <c r="E296" s="229"/>
      <c r="F296" s="225">
        <f t="shared" si="14"/>
        <v>295</v>
      </c>
      <c r="G296" s="226"/>
      <c r="H296" s="314"/>
    </row>
    <row r="297" spans="1:8" ht="12.75" customHeight="1">
      <c r="A297" s="319">
        <v>44002</v>
      </c>
      <c r="B297" s="227" t="s">
        <v>178</v>
      </c>
      <c r="C297" s="228"/>
      <c r="D297" s="344">
        <v>0</v>
      </c>
      <c r="E297" s="229"/>
      <c r="F297" s="225">
        <f t="shared" si="14"/>
        <v>0</v>
      </c>
      <c r="G297" s="226"/>
      <c r="H297" s="314"/>
    </row>
    <row r="298" spans="1:8" ht="12.75" customHeight="1">
      <c r="A298" s="319">
        <v>44003</v>
      </c>
      <c r="B298" s="227" t="s">
        <v>179</v>
      </c>
      <c r="C298" s="228"/>
      <c r="D298" s="344">
        <v>0</v>
      </c>
      <c r="E298" s="229"/>
      <c r="F298" s="225">
        <f t="shared" si="14"/>
        <v>0</v>
      </c>
      <c r="G298" s="226"/>
      <c r="H298" s="314"/>
    </row>
    <row r="299" spans="1:8" ht="12.75" customHeight="1">
      <c r="A299" s="319">
        <v>44004</v>
      </c>
      <c r="B299" s="227" t="s">
        <v>180</v>
      </c>
      <c r="C299" s="228"/>
      <c r="D299" s="344">
        <v>0</v>
      </c>
      <c r="E299" s="229"/>
      <c r="F299" s="225">
        <f t="shared" si="14"/>
        <v>0</v>
      </c>
      <c r="G299" s="226"/>
      <c r="H299" s="314"/>
    </row>
    <row r="300" spans="1:8" ht="12.75" customHeight="1">
      <c r="A300" s="319">
        <v>44005</v>
      </c>
      <c r="B300" s="227" t="s">
        <v>157</v>
      </c>
      <c r="C300" s="228"/>
      <c r="D300" s="344">
        <v>0</v>
      </c>
      <c r="E300" s="229"/>
      <c r="F300" s="225">
        <f t="shared" si="14"/>
        <v>0</v>
      </c>
      <c r="G300" s="226"/>
      <c r="H300" s="314"/>
    </row>
    <row r="301" spans="1:8" ht="12.75" customHeight="1">
      <c r="A301" s="319">
        <v>44006</v>
      </c>
      <c r="B301" s="227" t="s">
        <v>181</v>
      </c>
      <c r="C301" s="228"/>
      <c r="D301" s="344">
        <v>0</v>
      </c>
      <c r="E301" s="229"/>
      <c r="F301" s="225">
        <f t="shared" si="14"/>
        <v>0</v>
      </c>
      <c r="G301" s="226"/>
      <c r="H301" s="314"/>
    </row>
    <row r="302" spans="1:8" ht="12.75" customHeight="1">
      <c r="A302" s="319">
        <v>44007</v>
      </c>
      <c r="B302" s="227" t="s">
        <v>123</v>
      </c>
      <c r="C302" s="228"/>
      <c r="D302" s="344">
        <v>0</v>
      </c>
      <c r="E302" s="229"/>
      <c r="F302" s="225">
        <f t="shared" si="14"/>
        <v>0</v>
      </c>
      <c r="G302" s="226"/>
      <c r="H302" s="314"/>
    </row>
    <row r="303" spans="1:8" ht="12.75" customHeight="1">
      <c r="A303" s="230"/>
      <c r="B303" s="231" t="s">
        <v>57</v>
      </c>
      <c r="C303" s="339">
        <f>SUM(C296:C302)</f>
        <v>295</v>
      </c>
      <c r="D303" s="340">
        <f>SUM(D296:D302)</f>
        <v>0</v>
      </c>
      <c r="E303" s="340">
        <f>SUM(E296:E302)</f>
        <v>0</v>
      </c>
      <c r="F303" s="339">
        <f>SUM(F295:F302)</f>
        <v>295</v>
      </c>
      <c r="G303" s="341">
        <v>305</v>
      </c>
      <c r="H303" s="239"/>
    </row>
    <row r="304" spans="1:8" ht="12.75" customHeight="1">
      <c r="A304" s="232"/>
      <c r="B304" s="233"/>
      <c r="C304" s="234"/>
      <c r="D304" s="234"/>
      <c r="E304" s="234"/>
      <c r="F304" s="229"/>
      <c r="G304" s="235"/>
      <c r="H304" s="235"/>
    </row>
    <row r="305" spans="1:8" ht="12.75" customHeight="1">
      <c r="A305" s="215"/>
      <c r="B305" s="216"/>
      <c r="C305" s="217"/>
      <c r="D305" s="218"/>
      <c r="E305" s="218"/>
      <c r="F305" s="219"/>
      <c r="G305" s="220" t="s">
        <v>118</v>
      </c>
      <c r="H305" s="239"/>
    </row>
    <row r="306" spans="1:8" ht="12.75" customHeight="1">
      <c r="A306" s="215" t="s">
        <v>182</v>
      </c>
      <c r="B306" s="221"/>
      <c r="C306" s="222"/>
      <c r="D306" s="344"/>
      <c r="E306" s="344"/>
      <c r="F306" s="223"/>
      <c r="G306" s="224">
        <v>2007</v>
      </c>
      <c r="H306" s="313"/>
    </row>
    <row r="307" spans="1:8" ht="12.75" customHeight="1">
      <c r="A307" s="320">
        <v>45000</v>
      </c>
      <c r="B307" s="227" t="s">
        <v>119</v>
      </c>
      <c r="C307" s="222"/>
      <c r="D307" s="210">
        <v>0</v>
      </c>
      <c r="E307" s="210"/>
      <c r="F307" s="225">
        <f>SUM(C307:E307)</f>
        <v>0</v>
      </c>
      <c r="G307" s="226"/>
      <c r="H307" s="314"/>
    </row>
    <row r="308" spans="1:8" ht="12.75" customHeight="1">
      <c r="A308" s="320">
        <v>45001</v>
      </c>
      <c r="B308" s="227" t="s">
        <v>182</v>
      </c>
      <c r="C308" s="222">
        <v>40</v>
      </c>
      <c r="D308" s="210">
        <v>0</v>
      </c>
      <c r="E308" s="210"/>
      <c r="F308" s="225">
        <f>SUM(C308:E308)</f>
        <v>40</v>
      </c>
      <c r="G308" s="226"/>
      <c r="H308" s="314"/>
    </row>
    <row r="309" spans="1:8" ht="12.75" customHeight="1">
      <c r="A309" s="230"/>
      <c r="B309" s="231" t="s">
        <v>57</v>
      </c>
      <c r="C309" s="339">
        <f>SUM(C307:C308)</f>
        <v>40</v>
      </c>
      <c r="D309" s="340">
        <f>SUM(D307:D308)</f>
        <v>0</v>
      </c>
      <c r="E309" s="340">
        <f>SUM(E307:E308)</f>
        <v>0</v>
      </c>
      <c r="F309" s="339">
        <f>SUM(F307:F308)</f>
        <v>40</v>
      </c>
      <c r="G309" s="341">
        <v>40</v>
      </c>
      <c r="H309" s="239"/>
    </row>
    <row r="310" spans="1:8" ht="12.75" customHeight="1">
      <c r="A310" s="232"/>
      <c r="B310" s="233"/>
      <c r="C310" s="234"/>
      <c r="D310" s="234"/>
      <c r="E310" s="234"/>
      <c r="F310" s="229"/>
      <c r="G310" s="235"/>
      <c r="H310" s="235"/>
    </row>
    <row r="311" spans="1:8" ht="12.75" customHeight="1">
      <c r="A311" s="215"/>
      <c r="B311" s="216"/>
      <c r="C311" s="217"/>
      <c r="D311" s="218"/>
      <c r="E311" s="218"/>
      <c r="F311" s="219"/>
      <c r="G311" s="220" t="s">
        <v>118</v>
      </c>
      <c r="H311" s="239"/>
    </row>
    <row r="312" spans="1:8" ht="12.75" customHeight="1">
      <c r="A312" s="215" t="s">
        <v>183</v>
      </c>
      <c r="B312" s="221"/>
      <c r="C312" s="222"/>
      <c r="D312" s="344"/>
      <c r="E312" s="344"/>
      <c r="F312" s="223"/>
      <c r="G312" s="224">
        <v>2007</v>
      </c>
      <c r="H312" s="313"/>
    </row>
    <row r="313" spans="1:8" ht="12.75" customHeight="1">
      <c r="A313" s="320">
        <v>46000</v>
      </c>
      <c r="B313" s="227" t="s">
        <v>119</v>
      </c>
      <c r="C313" s="222"/>
      <c r="D313" s="210">
        <v>0</v>
      </c>
      <c r="E313" s="210"/>
      <c r="F313" s="225">
        <f>SUM(C313:E313)</f>
        <v>0</v>
      </c>
      <c r="G313" s="226"/>
      <c r="H313" s="314"/>
    </row>
    <row r="314" spans="1:8" ht="12.75" customHeight="1">
      <c r="A314" s="320">
        <v>46001</v>
      </c>
      <c r="B314" s="227" t="s">
        <v>183</v>
      </c>
      <c r="C314" s="222">
        <v>20</v>
      </c>
      <c r="D314" s="210">
        <v>0</v>
      </c>
      <c r="E314" s="210"/>
      <c r="F314" s="225">
        <f>SUM(C314:E314)</f>
        <v>20</v>
      </c>
      <c r="G314" s="226"/>
      <c r="H314" s="314"/>
    </row>
    <row r="315" spans="1:8" ht="12.75" customHeight="1">
      <c r="A315" s="230"/>
      <c r="B315" s="231" t="s">
        <v>57</v>
      </c>
      <c r="C315" s="339">
        <f>SUM(C313:C314)</f>
        <v>20</v>
      </c>
      <c r="D315" s="340">
        <f>SUM(D313:D314)</f>
        <v>0</v>
      </c>
      <c r="E315" s="340">
        <f>SUM(E313:E314)</f>
        <v>0</v>
      </c>
      <c r="F315" s="339">
        <f>SUM(F313:F314)</f>
        <v>20</v>
      </c>
      <c r="G315" s="341">
        <v>20</v>
      </c>
      <c r="H315" s="239"/>
    </row>
    <row r="316" spans="1:8" ht="12.75" customHeight="1">
      <c r="A316" s="232"/>
      <c r="B316" s="233"/>
      <c r="C316" s="234"/>
      <c r="D316" s="234"/>
      <c r="E316" s="234"/>
      <c r="F316" s="229"/>
      <c r="G316" s="235"/>
      <c r="H316" s="235"/>
    </row>
    <row r="317" spans="1:8" ht="12.75" customHeight="1">
      <c r="A317" s="215"/>
      <c r="B317" s="216"/>
      <c r="C317" s="217"/>
      <c r="D317" s="218"/>
      <c r="E317" s="218"/>
      <c r="F317" s="219"/>
      <c r="G317" s="220" t="s">
        <v>118</v>
      </c>
      <c r="H317" s="239"/>
    </row>
    <row r="318" spans="1:8" ht="12.75" customHeight="1">
      <c r="A318" s="215" t="s">
        <v>184</v>
      </c>
      <c r="B318" s="221"/>
      <c r="C318" s="222"/>
      <c r="D318" s="344"/>
      <c r="E318" s="344"/>
      <c r="F318" s="223"/>
      <c r="G318" s="224">
        <v>2007</v>
      </c>
      <c r="H318" s="313"/>
    </row>
    <row r="319" spans="1:8" ht="12.75" customHeight="1">
      <c r="A319" s="320">
        <v>47100</v>
      </c>
      <c r="B319" s="227" t="s">
        <v>185</v>
      </c>
      <c r="C319" s="222"/>
      <c r="D319" s="210">
        <v>20</v>
      </c>
      <c r="E319" s="210"/>
      <c r="F319" s="225">
        <f>SUM(C319:E319)</f>
        <v>20</v>
      </c>
      <c r="G319" s="226"/>
      <c r="H319" s="314"/>
    </row>
    <row r="320" spans="1:8" ht="12.75" customHeight="1">
      <c r="A320" s="319">
        <v>47200</v>
      </c>
      <c r="B320" s="227" t="s">
        <v>186</v>
      </c>
      <c r="C320" s="222"/>
      <c r="D320" s="210">
        <v>30</v>
      </c>
      <c r="E320" s="210"/>
      <c r="F320" s="225">
        <f>SUM(C320:E320)</f>
        <v>30</v>
      </c>
      <c r="G320" s="226"/>
      <c r="H320" s="314"/>
    </row>
    <row r="321" spans="1:8" ht="12.75" customHeight="1">
      <c r="A321" s="319">
        <v>47300</v>
      </c>
      <c r="B321" s="227" t="s">
        <v>348</v>
      </c>
      <c r="C321" s="228"/>
      <c r="D321" s="229">
        <v>15</v>
      </c>
      <c r="E321" s="229"/>
      <c r="F321" s="225">
        <f>SUM(C321:E321)</f>
        <v>15</v>
      </c>
      <c r="G321" s="226"/>
      <c r="H321" s="314"/>
    </row>
    <row r="322" spans="1:8" ht="12.75" customHeight="1">
      <c r="A322" s="230"/>
      <c r="B322" s="231" t="s">
        <v>57</v>
      </c>
      <c r="C322" s="339">
        <f>SUM(C319:C321)</f>
        <v>0</v>
      </c>
      <c r="D322" s="340">
        <f>SUM(D319:D321)</f>
        <v>65</v>
      </c>
      <c r="E322" s="340">
        <f>SUM(E319:E321)</f>
        <v>0</v>
      </c>
      <c r="F322" s="339">
        <f>SUM(F319:F321)</f>
        <v>65</v>
      </c>
      <c r="G322" s="341">
        <v>30</v>
      </c>
      <c r="H322" s="239"/>
    </row>
    <row r="323" spans="1:8" ht="12.75" customHeight="1">
      <c r="A323" s="232"/>
      <c r="B323" s="233"/>
      <c r="C323" s="245"/>
      <c r="D323" s="245"/>
      <c r="E323" s="245"/>
      <c r="F323" s="245"/>
      <c r="G323" s="239"/>
      <c r="H323" s="239"/>
    </row>
    <row r="324" spans="1:8" ht="12.75" customHeight="1">
      <c r="A324" s="215"/>
      <c r="B324" s="216"/>
      <c r="C324" s="217"/>
      <c r="D324" s="218"/>
      <c r="E324" s="218"/>
      <c r="F324" s="219"/>
      <c r="G324" s="220" t="s">
        <v>118</v>
      </c>
      <c r="H324" s="239"/>
    </row>
    <row r="325" spans="1:8" ht="12.75" customHeight="1">
      <c r="A325" s="215" t="s">
        <v>81</v>
      </c>
      <c r="B325" s="221"/>
      <c r="C325" s="222"/>
      <c r="D325" s="344"/>
      <c r="E325" s="344"/>
      <c r="F325" s="223"/>
      <c r="G325" s="224">
        <v>2007</v>
      </c>
      <c r="H325" s="313"/>
    </row>
    <row r="326" spans="1:8" ht="12.75" customHeight="1">
      <c r="A326" s="320">
        <v>48000</v>
      </c>
      <c r="B326" s="227" t="s">
        <v>119</v>
      </c>
      <c r="C326" s="222"/>
      <c r="D326" s="210">
        <v>0</v>
      </c>
      <c r="E326" s="210"/>
      <c r="F326" s="225">
        <f>SUM(C326:E326)</f>
        <v>0</v>
      </c>
      <c r="G326" s="226"/>
      <c r="H326" s="314"/>
    </row>
    <row r="327" spans="1:8" ht="12.75" customHeight="1">
      <c r="A327" s="320">
        <v>48001</v>
      </c>
      <c r="B327" s="227" t="s">
        <v>254</v>
      </c>
      <c r="C327" s="222"/>
      <c r="D327" s="210">
        <v>430</v>
      </c>
      <c r="E327" s="210"/>
      <c r="F327" s="225">
        <f>SUM(C327:E327)</f>
        <v>430</v>
      </c>
      <c r="G327" s="226"/>
      <c r="H327" s="314"/>
    </row>
    <row r="328" spans="1:8" ht="12.75" customHeight="1">
      <c r="A328" s="320"/>
      <c r="B328" s="227" t="s">
        <v>174</v>
      </c>
      <c r="C328" s="222"/>
      <c r="D328" s="210">
        <v>30</v>
      </c>
      <c r="E328" s="210"/>
      <c r="F328" s="225">
        <f>SUM(C328:E328)</f>
        <v>30</v>
      </c>
      <c r="G328" s="226"/>
      <c r="H328" s="314"/>
    </row>
    <row r="329" spans="1:8" ht="12.75" customHeight="1">
      <c r="A329" s="230"/>
      <c r="B329" s="231" t="s">
        <v>57</v>
      </c>
      <c r="C329" s="339">
        <f>SUM(C326:C327)</f>
        <v>0</v>
      </c>
      <c r="D329" s="340">
        <f>SUM(D326:D328)</f>
        <v>460</v>
      </c>
      <c r="E329" s="340">
        <f>SUM(E326:E328)</f>
        <v>0</v>
      </c>
      <c r="F329" s="339">
        <f>SUM(F326:F328)</f>
        <v>460</v>
      </c>
      <c r="G329" s="341">
        <v>350</v>
      </c>
      <c r="H329" s="239"/>
    </row>
    <row r="330" spans="1:8" ht="12.75" customHeight="1">
      <c r="A330" s="237"/>
      <c r="B330" s="233"/>
      <c r="C330" s="245"/>
      <c r="D330" s="245"/>
      <c r="E330" s="245"/>
      <c r="F330" s="245"/>
      <c r="G330" s="239"/>
      <c r="H330" s="239"/>
    </row>
    <row r="331" spans="1:8" ht="12.75" customHeight="1">
      <c r="A331" s="237"/>
      <c r="B331" s="233"/>
      <c r="C331" s="234"/>
      <c r="D331" s="234"/>
      <c r="E331" s="234"/>
      <c r="F331" s="229"/>
      <c r="G331" s="235"/>
      <c r="H331" s="235"/>
    </row>
    <row r="332" spans="2:8" ht="15" customHeight="1">
      <c r="B332" s="406" t="s">
        <v>300</v>
      </c>
      <c r="C332" s="342">
        <f>C271+C277+C285+C291+C303+C309+C315+C322+C329</f>
        <v>490</v>
      </c>
      <c r="D332" s="342">
        <f>D271+D277+D285+D291+D303+D309+D315+D322+D329</f>
        <v>667</v>
      </c>
      <c r="E332" s="342">
        <f>E271+E277+E285+E291+E303+E309+E315+E322+E329</f>
        <v>0</v>
      </c>
      <c r="F332" s="343">
        <f>F271+F277+F285+F291+F303+F309+F315+F322+F329</f>
        <v>1157</v>
      </c>
      <c r="G332" s="343">
        <f>G271+G277+G285+G291+G303+G309+G315+G322+G329</f>
        <v>1380</v>
      </c>
      <c r="H332" s="235"/>
    </row>
    <row r="333" spans="1:8" ht="12.75" customHeight="1">
      <c r="A333" s="237"/>
      <c r="B333" s="297"/>
      <c r="C333" s="245"/>
      <c r="D333" s="245"/>
      <c r="E333" s="245"/>
      <c r="F333" s="245"/>
      <c r="G333" s="235"/>
      <c r="H333" s="235"/>
    </row>
    <row r="334" spans="1:8" ht="15">
      <c r="A334" s="204" t="s">
        <v>187</v>
      </c>
      <c r="B334" s="233"/>
      <c r="C334" s="234"/>
      <c r="D334" s="234"/>
      <c r="E334" s="234"/>
      <c r="F334" s="229"/>
      <c r="G334" s="235"/>
      <c r="H334" s="235"/>
    </row>
    <row r="335" spans="1:8" ht="12.75" customHeight="1">
      <c r="A335" s="215"/>
      <c r="B335" s="216"/>
      <c r="C335" s="217"/>
      <c r="D335" s="218"/>
      <c r="E335" s="218"/>
      <c r="F335" s="219"/>
      <c r="G335" s="220" t="s">
        <v>118</v>
      </c>
      <c r="H335" s="239"/>
    </row>
    <row r="336" spans="1:8" ht="12.75" customHeight="1">
      <c r="A336" s="215" t="s">
        <v>85</v>
      </c>
      <c r="B336" s="221"/>
      <c r="C336" s="222"/>
      <c r="D336" s="344"/>
      <c r="E336" s="344"/>
      <c r="F336" s="223"/>
      <c r="G336" s="224">
        <v>2007</v>
      </c>
      <c r="H336" s="313"/>
    </row>
    <row r="337" spans="1:8" ht="12.75" customHeight="1">
      <c r="A337" s="320">
        <v>50000</v>
      </c>
      <c r="B337" s="221" t="s">
        <v>119</v>
      </c>
      <c r="C337" s="222"/>
      <c r="D337" s="210">
        <v>0</v>
      </c>
      <c r="E337" s="210"/>
      <c r="F337" s="225">
        <f aca="true" t="shared" si="15" ref="F337:F343">SUM(C337:E337)</f>
        <v>0</v>
      </c>
      <c r="G337" s="226"/>
      <c r="H337" s="314"/>
    </row>
    <row r="338" spans="1:8" ht="12.75" customHeight="1">
      <c r="A338" s="320">
        <v>50001</v>
      </c>
      <c r="B338" s="221" t="s">
        <v>260</v>
      </c>
      <c r="C338" s="222"/>
      <c r="D338" s="210">
        <v>1484</v>
      </c>
      <c r="E338" s="210"/>
      <c r="F338" s="225">
        <f t="shared" si="15"/>
        <v>1484</v>
      </c>
      <c r="G338" s="226"/>
      <c r="H338" s="314"/>
    </row>
    <row r="339" spans="1:8" ht="12.75" customHeight="1">
      <c r="A339" s="320"/>
      <c r="B339" s="221" t="s">
        <v>349</v>
      </c>
      <c r="C339" s="222"/>
      <c r="D339" s="210">
        <v>809</v>
      </c>
      <c r="E339" s="210"/>
      <c r="F339" s="225">
        <f t="shared" si="15"/>
        <v>809</v>
      </c>
      <c r="G339" s="226"/>
      <c r="H339" s="314"/>
    </row>
    <row r="340" spans="1:8" ht="12.75" customHeight="1">
      <c r="A340" s="320"/>
      <c r="B340" s="221" t="s">
        <v>350</v>
      </c>
      <c r="C340" s="222"/>
      <c r="D340" s="210">
        <v>714</v>
      </c>
      <c r="E340" s="210"/>
      <c r="F340" s="225">
        <f t="shared" si="15"/>
        <v>714</v>
      </c>
      <c r="G340" s="226"/>
      <c r="H340" s="314"/>
    </row>
    <row r="341" spans="1:8" ht="12.75" customHeight="1">
      <c r="A341" s="320"/>
      <c r="B341" s="221" t="s">
        <v>353</v>
      </c>
      <c r="C341" s="222"/>
      <c r="D341" s="210">
        <v>1807</v>
      </c>
      <c r="E341" s="210"/>
      <c r="F341" s="225">
        <f t="shared" si="15"/>
        <v>1807</v>
      </c>
      <c r="G341" s="226"/>
      <c r="H341" s="314"/>
    </row>
    <row r="342" spans="1:8" ht="12.75" customHeight="1">
      <c r="A342" s="320"/>
      <c r="B342" s="221" t="s">
        <v>351</v>
      </c>
      <c r="C342" s="222"/>
      <c r="D342" s="210">
        <v>698</v>
      </c>
      <c r="E342" s="210"/>
      <c r="F342" s="225">
        <f t="shared" si="15"/>
        <v>698</v>
      </c>
      <c r="G342" s="226"/>
      <c r="H342" s="314"/>
    </row>
    <row r="343" spans="1:8" ht="12.75" customHeight="1">
      <c r="A343" s="320"/>
      <c r="B343" s="221" t="s">
        <v>352</v>
      </c>
      <c r="C343" s="222"/>
      <c r="D343" s="210">
        <v>693</v>
      </c>
      <c r="E343" s="210"/>
      <c r="F343" s="225">
        <f t="shared" si="15"/>
        <v>693</v>
      </c>
      <c r="G343" s="226"/>
      <c r="H343" s="314"/>
    </row>
    <row r="344" spans="1:8" ht="12.75" customHeight="1">
      <c r="A344" s="230"/>
      <c r="B344" s="231" t="s">
        <v>57</v>
      </c>
      <c r="C344" s="339">
        <f>SUM(C337:C342)</f>
        <v>0</v>
      </c>
      <c r="D344" s="340">
        <f>SUM(D338:D343)</f>
        <v>6205</v>
      </c>
      <c r="E344" s="340">
        <f>SUM(E337:E342)</f>
        <v>0</v>
      </c>
      <c r="F344" s="339">
        <f>SUM(F337:F343)</f>
        <v>6205</v>
      </c>
      <c r="G344" s="341">
        <v>4550</v>
      </c>
      <c r="H344" s="239"/>
    </row>
    <row r="345" spans="1:8" ht="12.75" customHeight="1">
      <c r="A345" s="295"/>
      <c r="B345" s="233"/>
      <c r="C345" s="234"/>
      <c r="D345" s="234"/>
      <c r="E345" s="234"/>
      <c r="F345" s="229"/>
      <c r="G345" s="235"/>
      <c r="H345" s="235"/>
    </row>
    <row r="346" spans="1:8" ht="12.75" customHeight="1">
      <c r="A346" s="246"/>
      <c r="B346" s="216"/>
      <c r="C346" s="217"/>
      <c r="D346" s="218"/>
      <c r="E346" s="218"/>
      <c r="F346" s="219"/>
      <c r="G346" s="220" t="s">
        <v>118</v>
      </c>
      <c r="H346" s="239"/>
    </row>
    <row r="347" spans="1:8" ht="12.75" customHeight="1">
      <c r="A347" s="215" t="s">
        <v>86</v>
      </c>
      <c r="B347" s="221"/>
      <c r="C347" s="222"/>
      <c r="D347" s="344"/>
      <c r="E347" s="344"/>
      <c r="F347" s="223"/>
      <c r="G347" s="224">
        <v>2007</v>
      </c>
      <c r="H347" s="313"/>
    </row>
    <row r="348" spans="1:8" ht="12.75" customHeight="1">
      <c r="A348" s="319">
        <v>51000</v>
      </c>
      <c r="B348" s="221" t="s">
        <v>119</v>
      </c>
      <c r="C348" s="222"/>
      <c r="D348" s="210">
        <v>0</v>
      </c>
      <c r="E348" s="210"/>
      <c r="F348" s="225">
        <f aca="true" t="shared" si="16" ref="F348:F354">SUM(C348:E348)</f>
        <v>0</v>
      </c>
      <c r="G348" s="226"/>
      <c r="H348" s="314"/>
    </row>
    <row r="349" spans="1:8" ht="12.75" customHeight="1">
      <c r="A349" s="320">
        <v>51001</v>
      </c>
      <c r="B349" s="241" t="s">
        <v>261</v>
      </c>
      <c r="C349" s="222"/>
      <c r="D349" s="210">
        <v>205</v>
      </c>
      <c r="E349" s="210"/>
      <c r="F349" s="225">
        <f t="shared" si="16"/>
        <v>205</v>
      </c>
      <c r="G349" s="226"/>
      <c r="H349" s="314"/>
    </row>
    <row r="350" spans="1:8" ht="12.75" customHeight="1">
      <c r="A350" s="320">
        <v>51002</v>
      </c>
      <c r="B350" s="241" t="s">
        <v>262</v>
      </c>
      <c r="C350" s="222"/>
      <c r="D350" s="210">
        <v>180</v>
      </c>
      <c r="E350" s="210"/>
      <c r="F350" s="225">
        <f t="shared" si="16"/>
        <v>180</v>
      </c>
      <c r="G350" s="226"/>
      <c r="H350" s="314"/>
    </row>
    <row r="351" spans="1:8" ht="12.75" customHeight="1">
      <c r="A351" s="320">
        <v>51003</v>
      </c>
      <c r="B351" s="241" t="s">
        <v>263</v>
      </c>
      <c r="C351" s="222"/>
      <c r="D351" s="210">
        <v>380</v>
      </c>
      <c r="E351" s="210"/>
      <c r="F351" s="225">
        <f t="shared" si="16"/>
        <v>380</v>
      </c>
      <c r="G351" s="226"/>
      <c r="H351" s="314"/>
    </row>
    <row r="352" spans="1:8" ht="12.75" customHeight="1">
      <c r="A352" s="320">
        <v>51004</v>
      </c>
      <c r="B352" s="227" t="s">
        <v>264</v>
      </c>
      <c r="C352" s="222"/>
      <c r="D352" s="210">
        <v>275</v>
      </c>
      <c r="E352" s="210"/>
      <c r="F352" s="225">
        <f t="shared" si="16"/>
        <v>275</v>
      </c>
      <c r="G352" s="226"/>
      <c r="H352" s="314"/>
    </row>
    <row r="353" spans="1:8" ht="12.75" customHeight="1">
      <c r="A353" s="320">
        <v>51005</v>
      </c>
      <c r="B353" s="227" t="s">
        <v>265</v>
      </c>
      <c r="C353" s="222"/>
      <c r="D353" s="210">
        <v>490</v>
      </c>
      <c r="E353" s="210"/>
      <c r="F353" s="225">
        <f t="shared" si="16"/>
        <v>490</v>
      </c>
      <c r="G353" s="226"/>
      <c r="H353" s="314"/>
    </row>
    <row r="354" spans="1:8" ht="12.75" customHeight="1">
      <c r="A354" s="320">
        <v>51006</v>
      </c>
      <c r="B354" s="227" t="s">
        <v>354</v>
      </c>
      <c r="C354" s="222"/>
      <c r="D354" s="210">
        <v>165</v>
      </c>
      <c r="E354" s="210"/>
      <c r="F354" s="225">
        <f t="shared" si="16"/>
        <v>165</v>
      </c>
      <c r="G354" s="226"/>
      <c r="H354" s="314"/>
    </row>
    <row r="355" spans="1:8" ht="12.75" customHeight="1">
      <c r="A355" s="230"/>
      <c r="B355" s="231" t="s">
        <v>57</v>
      </c>
      <c r="C355" s="339">
        <f>SUM(C348:C354)</f>
        <v>0</v>
      </c>
      <c r="D355" s="340">
        <f>SUM(D348:D354)</f>
        <v>1695</v>
      </c>
      <c r="E355" s="340">
        <f>SUM(E348:E354)</f>
        <v>0</v>
      </c>
      <c r="F355" s="339">
        <f>SUM(F348:F354)</f>
        <v>1695</v>
      </c>
      <c r="G355" s="341">
        <v>1680</v>
      </c>
      <c r="H355" s="239"/>
    </row>
    <row r="356" spans="1:8" ht="12.75" customHeight="1">
      <c r="A356" s="295"/>
      <c r="B356" s="233"/>
      <c r="C356" s="234"/>
      <c r="D356" s="234"/>
      <c r="E356" s="234"/>
      <c r="F356" s="229"/>
      <c r="G356" s="235"/>
      <c r="H356" s="235"/>
    </row>
    <row r="357" spans="1:8" ht="12.75" customHeight="1">
      <c r="A357" s="215"/>
      <c r="B357" s="216"/>
      <c r="C357" s="217"/>
      <c r="D357" s="218"/>
      <c r="E357" s="218"/>
      <c r="F357" s="219"/>
      <c r="G357" s="220" t="s">
        <v>118</v>
      </c>
      <c r="H357" s="239"/>
    </row>
    <row r="358" spans="1:8" ht="12.75" customHeight="1">
      <c r="A358" s="215" t="s">
        <v>87</v>
      </c>
      <c r="B358" s="221"/>
      <c r="C358" s="222"/>
      <c r="D358" s="344"/>
      <c r="E358" s="344"/>
      <c r="F358" s="223"/>
      <c r="G358" s="224">
        <v>2007</v>
      </c>
      <c r="H358" s="313"/>
    </row>
    <row r="359" spans="1:8" ht="12.75" customHeight="1">
      <c r="A359" s="319">
        <v>52000</v>
      </c>
      <c r="B359" s="221" t="s">
        <v>119</v>
      </c>
      <c r="C359" s="222"/>
      <c r="D359" s="210"/>
      <c r="E359" s="210"/>
      <c r="F359" s="225">
        <f aca="true" t="shared" si="17" ref="F359:F385">SUM(C359:E359)</f>
        <v>0</v>
      </c>
      <c r="G359" s="226"/>
      <c r="H359" s="314"/>
    </row>
    <row r="360" spans="1:8" ht="12.75" customHeight="1">
      <c r="A360" s="320">
        <v>52001</v>
      </c>
      <c r="B360" s="227" t="s">
        <v>266</v>
      </c>
      <c r="C360" s="222">
        <v>275</v>
      </c>
      <c r="D360" s="210">
        <v>0</v>
      </c>
      <c r="E360" s="210"/>
      <c r="F360" s="225">
        <f t="shared" si="17"/>
        <v>275</v>
      </c>
      <c r="G360" s="226"/>
      <c r="H360" s="314"/>
    </row>
    <row r="361" spans="1:8" ht="12.75" customHeight="1">
      <c r="A361" s="320">
        <v>52002</v>
      </c>
      <c r="B361" s="227" t="s">
        <v>339</v>
      </c>
      <c r="C361" s="222"/>
      <c r="D361" s="210">
        <v>450</v>
      </c>
      <c r="E361" s="210"/>
      <c r="F361" s="225">
        <f t="shared" si="17"/>
        <v>450</v>
      </c>
      <c r="G361" s="226"/>
      <c r="H361" s="314"/>
    </row>
    <row r="362" spans="1:8" ht="12.75" customHeight="1">
      <c r="A362" s="320">
        <v>52003</v>
      </c>
      <c r="B362" s="227" t="s">
        <v>340</v>
      </c>
      <c r="C362" s="222"/>
      <c r="D362" s="210">
        <v>0</v>
      </c>
      <c r="E362" s="210"/>
      <c r="F362" s="225">
        <f t="shared" si="17"/>
        <v>0</v>
      </c>
      <c r="G362" s="226"/>
      <c r="H362" s="314"/>
    </row>
    <row r="363" spans="1:8" ht="12.75" customHeight="1">
      <c r="A363" s="320">
        <v>52004</v>
      </c>
      <c r="B363" s="227" t="s">
        <v>375</v>
      </c>
      <c r="C363" s="222"/>
      <c r="D363" s="210">
        <v>600</v>
      </c>
      <c r="E363" s="210"/>
      <c r="F363" s="225">
        <f t="shared" si="17"/>
        <v>600</v>
      </c>
      <c r="G363" s="226"/>
      <c r="H363" s="314"/>
    </row>
    <row r="364" spans="1:8" ht="12.75" customHeight="1">
      <c r="A364" s="320">
        <v>52005</v>
      </c>
      <c r="B364" s="227" t="s">
        <v>267</v>
      </c>
      <c r="C364" s="222"/>
      <c r="D364" s="210">
        <v>500</v>
      </c>
      <c r="E364" s="210"/>
      <c r="F364" s="225">
        <f t="shared" si="17"/>
        <v>500</v>
      </c>
      <c r="G364" s="226"/>
      <c r="H364" s="314"/>
    </row>
    <row r="365" spans="1:8" ht="12.75" customHeight="1">
      <c r="A365" s="320">
        <v>52006</v>
      </c>
      <c r="B365" s="227" t="s">
        <v>268</v>
      </c>
      <c r="C365" s="222"/>
      <c r="D365" s="210">
        <v>400</v>
      </c>
      <c r="E365" s="210"/>
      <c r="F365" s="225">
        <f t="shared" si="17"/>
        <v>400</v>
      </c>
      <c r="G365" s="226"/>
      <c r="H365" s="314"/>
    </row>
    <row r="366" spans="1:8" ht="12.75" customHeight="1">
      <c r="A366" s="320">
        <v>52007</v>
      </c>
      <c r="B366" s="227" t="s">
        <v>269</v>
      </c>
      <c r="C366" s="222"/>
      <c r="D366" s="210">
        <v>100</v>
      </c>
      <c r="E366" s="210"/>
      <c r="F366" s="225">
        <f t="shared" si="17"/>
        <v>100</v>
      </c>
      <c r="G366" s="226"/>
      <c r="H366" s="314"/>
    </row>
    <row r="367" spans="1:8" ht="12.75" customHeight="1">
      <c r="A367" s="320">
        <v>52008</v>
      </c>
      <c r="B367" s="227" t="s">
        <v>270</v>
      </c>
      <c r="C367" s="222"/>
      <c r="D367" s="210">
        <v>0</v>
      </c>
      <c r="E367" s="210"/>
      <c r="F367" s="225">
        <f t="shared" si="17"/>
        <v>0</v>
      </c>
      <c r="G367" s="226"/>
      <c r="H367" s="314"/>
    </row>
    <row r="368" spans="1:8" ht="12.75" customHeight="1">
      <c r="A368" s="320">
        <v>52009</v>
      </c>
      <c r="B368" s="227" t="s">
        <v>188</v>
      </c>
      <c r="C368" s="222"/>
      <c r="D368" s="210">
        <v>150</v>
      </c>
      <c r="E368" s="210"/>
      <c r="F368" s="225">
        <f t="shared" si="17"/>
        <v>150</v>
      </c>
      <c r="G368" s="226"/>
      <c r="H368" s="314"/>
    </row>
    <row r="369" spans="1:8" ht="12.75" customHeight="1">
      <c r="A369" s="320">
        <v>52010</v>
      </c>
      <c r="B369" s="227" t="s">
        <v>192</v>
      </c>
      <c r="C369" s="222"/>
      <c r="D369" s="210">
        <v>0</v>
      </c>
      <c r="E369" s="210"/>
      <c r="F369" s="225">
        <f t="shared" si="17"/>
        <v>0</v>
      </c>
      <c r="G369" s="226"/>
      <c r="H369" s="314"/>
    </row>
    <row r="370" spans="1:8" ht="12.75" customHeight="1">
      <c r="A370" s="320">
        <v>52011</v>
      </c>
      <c r="B370" s="227" t="s">
        <v>271</v>
      </c>
      <c r="C370" s="222"/>
      <c r="D370" s="210">
        <v>0</v>
      </c>
      <c r="E370" s="210"/>
      <c r="F370" s="225">
        <f t="shared" si="17"/>
        <v>0</v>
      </c>
      <c r="G370" s="226"/>
      <c r="H370" s="314"/>
    </row>
    <row r="371" spans="1:8" ht="12.75" customHeight="1">
      <c r="A371" s="320">
        <v>52012</v>
      </c>
      <c r="B371" s="227" t="s">
        <v>272</v>
      </c>
      <c r="C371" s="222"/>
      <c r="D371" s="210">
        <v>150</v>
      </c>
      <c r="E371" s="210"/>
      <c r="F371" s="225">
        <f t="shared" si="17"/>
        <v>150</v>
      </c>
      <c r="G371" s="226"/>
      <c r="H371" s="314"/>
    </row>
    <row r="372" spans="1:8" ht="12.75" customHeight="1">
      <c r="A372" s="320">
        <v>52013</v>
      </c>
      <c r="B372" s="227" t="s">
        <v>273</v>
      </c>
      <c r="C372" s="222"/>
      <c r="D372" s="210">
        <v>300</v>
      </c>
      <c r="E372" s="210"/>
      <c r="F372" s="225">
        <f t="shared" si="17"/>
        <v>300</v>
      </c>
      <c r="G372" s="226"/>
      <c r="H372" s="314"/>
    </row>
    <row r="373" spans="1:8" ht="12.75" customHeight="1">
      <c r="A373" s="320">
        <v>52014</v>
      </c>
      <c r="B373" s="227" t="s">
        <v>274</v>
      </c>
      <c r="C373" s="222"/>
      <c r="D373" s="210">
        <v>100</v>
      </c>
      <c r="E373" s="210"/>
      <c r="F373" s="225">
        <f t="shared" si="17"/>
        <v>100</v>
      </c>
      <c r="G373" s="226"/>
      <c r="H373" s="314"/>
    </row>
    <row r="374" spans="1:8" ht="12.75" customHeight="1">
      <c r="A374" s="320">
        <v>52015</v>
      </c>
      <c r="B374" s="227" t="s">
        <v>275</v>
      </c>
      <c r="C374" s="222"/>
      <c r="D374" s="210">
        <v>125</v>
      </c>
      <c r="E374" s="210"/>
      <c r="F374" s="225">
        <f t="shared" si="17"/>
        <v>125</v>
      </c>
      <c r="G374" s="226"/>
      <c r="H374" s="314"/>
    </row>
    <row r="375" spans="1:8" ht="12.75" customHeight="1">
      <c r="A375" s="320">
        <v>52016</v>
      </c>
      <c r="B375" s="227" t="s">
        <v>276</v>
      </c>
      <c r="C375" s="222"/>
      <c r="D375" s="210">
        <v>600</v>
      </c>
      <c r="E375" s="210"/>
      <c r="F375" s="225">
        <f t="shared" si="17"/>
        <v>600</v>
      </c>
      <c r="G375" s="226"/>
      <c r="H375" s="314"/>
    </row>
    <row r="376" spans="1:8" ht="12.75" customHeight="1">
      <c r="A376" s="320">
        <v>52017</v>
      </c>
      <c r="B376" s="227" t="s">
        <v>277</v>
      </c>
      <c r="C376" s="222"/>
      <c r="D376" s="210">
        <v>20</v>
      </c>
      <c r="E376" s="210"/>
      <c r="F376" s="225">
        <f t="shared" si="17"/>
        <v>20</v>
      </c>
      <c r="G376" s="226"/>
      <c r="H376" s="314"/>
    </row>
    <row r="377" spans="1:8" ht="12.75" customHeight="1">
      <c r="A377" s="320">
        <v>52018</v>
      </c>
      <c r="B377" s="227" t="s">
        <v>278</v>
      </c>
      <c r="C377" s="222"/>
      <c r="D377" s="210">
        <v>20</v>
      </c>
      <c r="E377" s="210"/>
      <c r="F377" s="225">
        <f t="shared" si="17"/>
        <v>20</v>
      </c>
      <c r="G377" s="226"/>
      <c r="H377" s="314"/>
    </row>
    <row r="378" spans="1:8" ht="12.75" customHeight="1">
      <c r="A378" s="320">
        <v>52019</v>
      </c>
      <c r="B378" s="227" t="s">
        <v>279</v>
      </c>
      <c r="C378" s="222">
        <v>100</v>
      </c>
      <c r="D378" s="210">
        <v>0</v>
      </c>
      <c r="E378" s="210"/>
      <c r="F378" s="225">
        <f t="shared" si="17"/>
        <v>100</v>
      </c>
      <c r="G378" s="226"/>
      <c r="H378" s="314"/>
    </row>
    <row r="379" spans="1:8" ht="12.75" customHeight="1">
      <c r="A379" s="320">
        <v>52020</v>
      </c>
      <c r="B379" s="227" t="s">
        <v>150</v>
      </c>
      <c r="C379" s="222"/>
      <c r="D379" s="210">
        <v>300</v>
      </c>
      <c r="E379" s="210"/>
      <c r="F379" s="225">
        <f t="shared" si="17"/>
        <v>300</v>
      </c>
      <c r="G379" s="226"/>
      <c r="H379" s="314"/>
    </row>
    <row r="380" spans="1:8" ht="12.75" customHeight="1">
      <c r="A380" s="320">
        <v>52021</v>
      </c>
      <c r="B380" s="227" t="s">
        <v>190</v>
      </c>
      <c r="C380" s="222"/>
      <c r="D380" s="210">
        <v>50</v>
      </c>
      <c r="E380" s="210"/>
      <c r="F380" s="225">
        <f t="shared" si="17"/>
        <v>50</v>
      </c>
      <c r="G380" s="226"/>
      <c r="H380" s="314"/>
    </row>
    <row r="381" spans="1:8" ht="12.75" customHeight="1">
      <c r="A381" s="320">
        <v>52022</v>
      </c>
      <c r="B381" s="227" t="s">
        <v>280</v>
      </c>
      <c r="C381" s="222"/>
      <c r="D381" s="210">
        <v>93</v>
      </c>
      <c r="E381" s="210"/>
      <c r="F381" s="225">
        <f t="shared" si="17"/>
        <v>93</v>
      </c>
      <c r="G381" s="226"/>
      <c r="H381" s="314"/>
    </row>
    <row r="382" spans="1:8" ht="12.75" customHeight="1">
      <c r="A382" s="320">
        <v>52023</v>
      </c>
      <c r="B382" s="227" t="s">
        <v>191</v>
      </c>
      <c r="C382" s="222"/>
      <c r="D382" s="210">
        <v>40</v>
      </c>
      <c r="E382" s="210"/>
      <c r="F382" s="225">
        <f t="shared" si="17"/>
        <v>40</v>
      </c>
      <c r="G382" s="226"/>
      <c r="H382" s="314"/>
    </row>
    <row r="383" spans="1:8" ht="12.75" customHeight="1">
      <c r="A383" s="320">
        <v>52024</v>
      </c>
      <c r="B383" s="227" t="s">
        <v>189</v>
      </c>
      <c r="C383" s="222"/>
      <c r="D383" s="210">
        <v>50</v>
      </c>
      <c r="E383" s="210"/>
      <c r="F383" s="225">
        <f t="shared" si="17"/>
        <v>50</v>
      </c>
      <c r="G383" s="226"/>
      <c r="H383" s="314"/>
    </row>
    <row r="384" spans="1:8" ht="12.75" customHeight="1">
      <c r="A384" s="320">
        <v>52025</v>
      </c>
      <c r="B384" s="227" t="s">
        <v>281</v>
      </c>
      <c r="C384" s="222"/>
      <c r="D384" s="210">
        <v>15</v>
      </c>
      <c r="E384" s="210"/>
      <c r="F384" s="225">
        <f t="shared" si="17"/>
        <v>15</v>
      </c>
      <c r="G384" s="226"/>
      <c r="H384" s="314"/>
    </row>
    <row r="385" spans="1:8" ht="12.75" customHeight="1">
      <c r="A385" s="320">
        <v>52026</v>
      </c>
      <c r="B385" s="227" t="s">
        <v>282</v>
      </c>
      <c r="C385" s="222"/>
      <c r="D385" s="210">
        <v>80</v>
      </c>
      <c r="E385" s="210"/>
      <c r="F385" s="225">
        <f t="shared" si="17"/>
        <v>80</v>
      </c>
      <c r="G385" s="226"/>
      <c r="H385" s="314"/>
    </row>
    <row r="386" spans="1:8" ht="12.75" customHeight="1">
      <c r="A386" s="230"/>
      <c r="B386" s="231" t="s">
        <v>57</v>
      </c>
      <c r="C386" s="339">
        <f>SUM(C359:C385)</f>
        <v>375</v>
      </c>
      <c r="D386" s="340">
        <f>SUM(D359:D385)</f>
        <v>4143</v>
      </c>
      <c r="E386" s="340">
        <f>SUM(E359:E385)</f>
        <v>0</v>
      </c>
      <c r="F386" s="339">
        <f>SUM(F359:F385)</f>
        <v>4518</v>
      </c>
      <c r="G386" s="341">
        <v>3535</v>
      </c>
      <c r="H386" s="239"/>
    </row>
    <row r="387" spans="1:8" ht="12.75" customHeight="1">
      <c r="A387" s="295"/>
      <c r="B387" s="233"/>
      <c r="C387" s="234"/>
      <c r="D387" s="234"/>
      <c r="E387" s="234"/>
      <c r="F387" s="229"/>
      <c r="G387" s="235"/>
      <c r="H387" s="235"/>
    </row>
    <row r="388" spans="1:8" ht="12.75" customHeight="1">
      <c r="A388" s="246"/>
      <c r="B388" s="216"/>
      <c r="C388" s="217"/>
      <c r="D388" s="218"/>
      <c r="E388" s="218"/>
      <c r="F388" s="219"/>
      <c r="G388" s="220" t="s">
        <v>118</v>
      </c>
      <c r="H388" s="239"/>
    </row>
    <row r="389" spans="1:8" ht="12.75" customHeight="1">
      <c r="A389" s="215" t="s">
        <v>6</v>
      </c>
      <c r="B389" s="221"/>
      <c r="C389" s="222"/>
      <c r="D389" s="344"/>
      <c r="E389" s="344"/>
      <c r="F389" s="223"/>
      <c r="G389" s="224">
        <v>2007</v>
      </c>
      <c r="H389" s="313"/>
    </row>
    <row r="390" spans="1:8" ht="12.75" customHeight="1">
      <c r="A390" s="319">
        <v>53000</v>
      </c>
      <c r="B390" s="221" t="s">
        <v>119</v>
      </c>
      <c r="C390" s="222"/>
      <c r="D390" s="210">
        <v>0</v>
      </c>
      <c r="E390" s="210"/>
      <c r="F390" s="225">
        <f>SUM(C390:E390)</f>
        <v>0</v>
      </c>
      <c r="G390" s="226"/>
      <c r="H390" s="314"/>
    </row>
    <row r="391" spans="1:8" ht="12.75" customHeight="1">
      <c r="A391" s="320">
        <v>53001</v>
      </c>
      <c r="B391" s="241" t="s">
        <v>355</v>
      </c>
      <c r="C391" s="222"/>
      <c r="D391" s="210">
        <v>61</v>
      </c>
      <c r="E391" s="210"/>
      <c r="F391" s="225">
        <f>SUM(C391:E391)</f>
        <v>61</v>
      </c>
      <c r="G391" s="226"/>
      <c r="H391" s="314"/>
    </row>
    <row r="392" spans="1:8" ht="12.75" customHeight="1">
      <c r="A392" s="230"/>
      <c r="B392" s="231" t="s">
        <v>57</v>
      </c>
      <c r="C392" s="339">
        <f>SUM(C390:C391)</f>
        <v>0</v>
      </c>
      <c r="D392" s="340">
        <f>SUM(D390:D391)</f>
        <v>61</v>
      </c>
      <c r="E392" s="340">
        <f>SUM(E390:E391)</f>
        <v>0</v>
      </c>
      <c r="F392" s="339">
        <f>SUM(F390:F391)</f>
        <v>61</v>
      </c>
      <c r="G392" s="341">
        <v>50</v>
      </c>
      <c r="H392" s="239"/>
    </row>
    <row r="393" spans="1:8" ht="12.75" customHeight="1">
      <c r="A393" s="295"/>
      <c r="B393" s="233"/>
      <c r="C393" s="234"/>
      <c r="D393" s="234"/>
      <c r="E393" s="234"/>
      <c r="F393" s="229"/>
      <c r="G393" s="235"/>
      <c r="H393" s="235"/>
    </row>
    <row r="394" spans="1:8" ht="12.75" customHeight="1">
      <c r="A394" s="246"/>
      <c r="B394" s="216"/>
      <c r="C394" s="217"/>
      <c r="D394" s="218"/>
      <c r="E394" s="218"/>
      <c r="F394" s="219"/>
      <c r="G394" s="220" t="s">
        <v>118</v>
      </c>
      <c r="H394" s="239"/>
    </row>
    <row r="395" spans="1:8" ht="12.75" customHeight="1">
      <c r="A395" s="215" t="s">
        <v>89</v>
      </c>
      <c r="B395" s="221"/>
      <c r="C395" s="222"/>
      <c r="D395" s="344"/>
      <c r="E395" s="344"/>
      <c r="F395" s="223"/>
      <c r="G395" s="224">
        <v>2007</v>
      </c>
      <c r="H395" s="313"/>
    </row>
    <row r="396" spans="1:8" ht="12.75" customHeight="1">
      <c r="A396" s="319">
        <v>54000</v>
      </c>
      <c r="B396" s="221" t="s">
        <v>119</v>
      </c>
      <c r="C396" s="222"/>
      <c r="D396" s="210">
        <v>0</v>
      </c>
      <c r="E396" s="210"/>
      <c r="F396" s="225">
        <f>SUM(C396:E396)</f>
        <v>0</v>
      </c>
      <c r="G396" s="226"/>
      <c r="H396" s="314"/>
    </row>
    <row r="397" spans="1:8" ht="12.75" customHeight="1">
      <c r="A397" s="320">
        <v>54001</v>
      </c>
      <c r="B397" s="221" t="s">
        <v>194</v>
      </c>
      <c r="C397" s="222"/>
      <c r="D397" s="210">
        <v>50</v>
      </c>
      <c r="E397" s="210"/>
      <c r="F397" s="225">
        <f>SUM(C397:E397)</f>
        <v>50</v>
      </c>
      <c r="G397" s="226"/>
      <c r="H397" s="314"/>
    </row>
    <row r="398" spans="1:8" ht="12.75" customHeight="1">
      <c r="A398" s="320">
        <v>54002</v>
      </c>
      <c r="B398" s="221" t="s">
        <v>283</v>
      </c>
      <c r="C398" s="222"/>
      <c r="D398" s="210">
        <v>0</v>
      </c>
      <c r="E398" s="210"/>
      <c r="F398" s="225">
        <f>SUM(C398:E398)</f>
        <v>0</v>
      </c>
      <c r="G398" s="226"/>
      <c r="H398" s="314"/>
    </row>
    <row r="399" spans="1:8" ht="12.75" customHeight="1">
      <c r="A399" s="320">
        <v>54003</v>
      </c>
      <c r="B399" s="221" t="s">
        <v>193</v>
      </c>
      <c r="C399" s="222"/>
      <c r="D399" s="210">
        <v>15</v>
      </c>
      <c r="E399" s="210"/>
      <c r="F399" s="225">
        <f>SUM(C399:E399)</f>
        <v>15</v>
      </c>
      <c r="G399" s="226"/>
      <c r="H399" s="314"/>
    </row>
    <row r="400" spans="1:8" ht="12.75" customHeight="1">
      <c r="A400" s="230"/>
      <c r="B400" s="231" t="s">
        <v>57</v>
      </c>
      <c r="C400" s="339">
        <f>SUM(C396:C399)</f>
        <v>0</v>
      </c>
      <c r="D400" s="340">
        <f>SUM(D396:D399)</f>
        <v>65</v>
      </c>
      <c r="E400" s="340">
        <f>SUM(E396:E399)</f>
        <v>0</v>
      </c>
      <c r="F400" s="339">
        <f>SUM(F396:F399)</f>
        <v>65</v>
      </c>
      <c r="G400" s="341">
        <v>195</v>
      </c>
      <c r="H400" s="239"/>
    </row>
    <row r="401" spans="1:8" ht="12.75" customHeight="1">
      <c r="A401" s="295"/>
      <c r="B401" s="233"/>
      <c r="C401" s="234"/>
      <c r="D401" s="234"/>
      <c r="E401" s="234"/>
      <c r="F401" s="229"/>
      <c r="G401" s="235"/>
      <c r="H401" s="235"/>
    </row>
    <row r="402" spans="1:8" ht="12.75" customHeight="1">
      <c r="A402" s="215"/>
      <c r="B402" s="216"/>
      <c r="C402" s="217"/>
      <c r="D402" s="218"/>
      <c r="E402" s="218"/>
      <c r="F402" s="219"/>
      <c r="G402" s="220" t="s">
        <v>118</v>
      </c>
      <c r="H402" s="239"/>
    </row>
    <row r="403" spans="1:8" ht="12.75" customHeight="1">
      <c r="A403" s="215" t="s">
        <v>195</v>
      </c>
      <c r="B403" s="221"/>
      <c r="C403" s="222"/>
      <c r="D403" s="344"/>
      <c r="E403" s="344"/>
      <c r="F403" s="223"/>
      <c r="G403" s="224">
        <v>2007</v>
      </c>
      <c r="H403" s="313"/>
    </row>
    <row r="404" spans="1:8" ht="12.75" customHeight="1">
      <c r="A404" s="320">
        <v>59000</v>
      </c>
      <c r="B404" s="227" t="s">
        <v>196</v>
      </c>
      <c r="C404" s="222"/>
      <c r="D404" s="210">
        <v>-973</v>
      </c>
      <c r="E404" s="210"/>
      <c r="F404" s="225">
        <f>SUM(C404:E404)</f>
        <v>-973</v>
      </c>
      <c r="G404" s="226"/>
      <c r="H404" s="314"/>
    </row>
    <row r="405" spans="1:8" ht="12.75" customHeight="1">
      <c r="A405" s="230"/>
      <c r="B405" s="231" t="s">
        <v>57</v>
      </c>
      <c r="C405" s="339">
        <f>SUM(C404:C404)</f>
        <v>0</v>
      </c>
      <c r="D405" s="340">
        <f>SUM(D404:D404)</f>
        <v>-973</v>
      </c>
      <c r="E405" s="340">
        <f>SUM(E404:E404)</f>
        <v>0</v>
      </c>
      <c r="F405" s="339">
        <f>SUM(F404:F404)</f>
        <v>-973</v>
      </c>
      <c r="G405" s="341">
        <v>-820</v>
      </c>
      <c r="H405" s="239"/>
    </row>
    <row r="406" spans="1:8" ht="12.75" customHeight="1">
      <c r="A406" s="295"/>
      <c r="B406" s="233"/>
      <c r="C406" s="234"/>
      <c r="D406" s="234"/>
      <c r="E406" s="234"/>
      <c r="F406" s="229"/>
      <c r="G406" s="235"/>
      <c r="H406" s="235"/>
    </row>
    <row r="407" spans="1:8" ht="12.75" customHeight="1">
      <c r="A407" s="215"/>
      <c r="B407" s="216"/>
      <c r="C407" s="217"/>
      <c r="D407" s="218"/>
      <c r="E407" s="218"/>
      <c r="F407" s="219"/>
      <c r="G407" s="220" t="s">
        <v>118</v>
      </c>
      <c r="H407" s="239"/>
    </row>
    <row r="408" spans="1:8" ht="12.75" customHeight="1">
      <c r="A408" s="215" t="s">
        <v>83</v>
      </c>
      <c r="B408" s="221"/>
      <c r="C408" s="222"/>
      <c r="D408" s="344"/>
      <c r="E408" s="344"/>
      <c r="F408" s="223">
        <f>SUM(C408:E408)</f>
        <v>0</v>
      </c>
      <c r="G408" s="224">
        <v>2007</v>
      </c>
      <c r="H408" s="313"/>
    </row>
    <row r="409" spans="1:8" ht="12.75" customHeight="1">
      <c r="A409" s="230"/>
      <c r="B409" s="231" t="s">
        <v>57</v>
      </c>
      <c r="C409" s="339">
        <f>SUM(C408)</f>
        <v>0</v>
      </c>
      <c r="D409" s="340">
        <f>SUM(D408)</f>
        <v>0</v>
      </c>
      <c r="E409" s="340">
        <f>SUM(E408)</f>
        <v>0</v>
      </c>
      <c r="F409" s="339">
        <f>SUM(F408)</f>
        <v>0</v>
      </c>
      <c r="G409" s="341"/>
      <c r="H409" s="239"/>
    </row>
    <row r="410" spans="1:8" ht="12.75" customHeight="1">
      <c r="A410" s="232"/>
      <c r="B410" s="233"/>
      <c r="C410" s="234"/>
      <c r="D410" s="234"/>
      <c r="E410" s="234"/>
      <c r="F410" s="229"/>
      <c r="G410" s="235"/>
      <c r="H410" s="235"/>
    </row>
    <row r="411" spans="1:8" ht="12.75" customHeight="1">
      <c r="A411" s="215"/>
      <c r="B411" s="216"/>
      <c r="C411" s="217"/>
      <c r="D411" s="218"/>
      <c r="E411" s="218"/>
      <c r="F411" s="219"/>
      <c r="G411" s="220" t="s">
        <v>118</v>
      </c>
      <c r="H411" s="239"/>
    </row>
    <row r="412" spans="1:8" ht="12.75" customHeight="1">
      <c r="A412" s="215" t="s">
        <v>84</v>
      </c>
      <c r="B412" s="221"/>
      <c r="C412" s="222"/>
      <c r="D412" s="344"/>
      <c r="E412" s="344"/>
      <c r="F412" s="223">
        <f>SUM(C412:E412)</f>
        <v>0</v>
      </c>
      <c r="G412" s="224">
        <v>2007</v>
      </c>
      <c r="H412" s="313"/>
    </row>
    <row r="413" spans="1:8" ht="12.75" customHeight="1">
      <c r="A413" s="230"/>
      <c r="B413" s="231" t="s">
        <v>57</v>
      </c>
      <c r="C413" s="339">
        <f>SUM(C412)</f>
        <v>0</v>
      </c>
      <c r="D413" s="340">
        <f>SUM(D412)</f>
        <v>0</v>
      </c>
      <c r="E413" s="340">
        <f>SUM(E412)</f>
        <v>0</v>
      </c>
      <c r="F413" s="339">
        <f>SUM(F412)</f>
        <v>0</v>
      </c>
      <c r="G413" s="341"/>
      <c r="H413" s="239"/>
    </row>
    <row r="414" spans="1:8" ht="12.75" customHeight="1">
      <c r="A414" s="296"/>
      <c r="B414" s="233"/>
      <c r="C414" s="234"/>
      <c r="D414" s="234"/>
      <c r="E414" s="234"/>
      <c r="F414" s="229"/>
      <c r="G414" s="235"/>
      <c r="H414" s="235"/>
    </row>
    <row r="415" spans="2:8" ht="15" customHeight="1">
      <c r="B415" s="406" t="s">
        <v>301</v>
      </c>
      <c r="C415" s="342">
        <f>C344+C355+C386+C392+C400+C405</f>
        <v>375</v>
      </c>
      <c r="D415" s="342">
        <f>D344+D355+D386+D392+D400+D405</f>
        <v>11196</v>
      </c>
      <c r="E415" s="342">
        <f>E344+E355+E386+E392+E400+E405</f>
        <v>0</v>
      </c>
      <c r="F415" s="343">
        <f>F344+F355+F386+F392+F400+F405</f>
        <v>11571</v>
      </c>
      <c r="G415" s="343">
        <f>G344+G355+G386+G392+G400+G405</f>
        <v>9190</v>
      </c>
      <c r="H415" s="235"/>
    </row>
    <row r="416" spans="1:8" ht="12.75" customHeight="1">
      <c r="A416" s="237"/>
      <c r="B416" s="238"/>
      <c r="C416" s="238"/>
      <c r="D416" s="238"/>
      <c r="E416" s="238"/>
      <c r="F416" s="238"/>
      <c r="G416" s="235"/>
      <c r="H416" s="235"/>
    </row>
    <row r="417" spans="1:8" ht="15">
      <c r="A417" s="204" t="s">
        <v>197</v>
      </c>
      <c r="B417" s="233"/>
      <c r="C417" s="234"/>
      <c r="D417" s="234"/>
      <c r="E417" s="234"/>
      <c r="F417" s="229"/>
      <c r="G417" s="235"/>
      <c r="H417" s="235"/>
    </row>
    <row r="418" spans="1:8" ht="12.75" customHeight="1">
      <c r="A418" s="215"/>
      <c r="B418" s="216"/>
      <c r="C418" s="217"/>
      <c r="D418" s="218"/>
      <c r="E418" s="218"/>
      <c r="F418" s="219"/>
      <c r="G418" s="220" t="s">
        <v>118</v>
      </c>
      <c r="H418" s="239"/>
    </row>
    <row r="419" spans="1:8" ht="12.75" customHeight="1">
      <c r="A419" s="215" t="s">
        <v>93</v>
      </c>
      <c r="B419" s="221"/>
      <c r="C419" s="222"/>
      <c r="D419" s="344"/>
      <c r="E419" s="344"/>
      <c r="F419" s="223"/>
      <c r="G419" s="224">
        <v>2007</v>
      </c>
      <c r="H419" s="313"/>
    </row>
    <row r="420" spans="1:8" ht="12.75" customHeight="1">
      <c r="A420" s="320">
        <v>60000</v>
      </c>
      <c r="B420" s="221" t="s">
        <v>119</v>
      </c>
      <c r="C420" s="222"/>
      <c r="D420" s="210">
        <v>0</v>
      </c>
      <c r="E420" s="210"/>
      <c r="F420" s="225">
        <f aca="true" t="shared" si="18" ref="F420:F439">SUM(C420:E420)</f>
        <v>0</v>
      </c>
      <c r="G420" s="226"/>
      <c r="H420" s="314"/>
    </row>
    <row r="421" spans="1:8" ht="12.75" customHeight="1">
      <c r="A421" s="320">
        <v>60001</v>
      </c>
      <c r="B421" s="250" t="s">
        <v>198</v>
      </c>
      <c r="C421" s="222"/>
      <c r="D421" s="210">
        <v>1820</v>
      </c>
      <c r="E421" s="210"/>
      <c r="F421" s="225">
        <f t="shared" si="18"/>
        <v>1820</v>
      </c>
      <c r="G421" s="226"/>
      <c r="H421" s="314"/>
    </row>
    <row r="422" spans="1:8" ht="12.75" customHeight="1">
      <c r="A422" s="320">
        <v>60002</v>
      </c>
      <c r="B422" s="250" t="s">
        <v>199</v>
      </c>
      <c r="C422" s="222"/>
      <c r="D422" s="210">
        <v>80</v>
      </c>
      <c r="E422" s="210"/>
      <c r="F422" s="225">
        <f t="shared" si="18"/>
        <v>80</v>
      </c>
      <c r="G422" s="226"/>
      <c r="H422" s="314"/>
    </row>
    <row r="423" spans="1:8" ht="12.75" customHeight="1">
      <c r="A423" s="320">
        <v>60003</v>
      </c>
      <c r="B423" s="250" t="s">
        <v>200</v>
      </c>
      <c r="C423" s="222"/>
      <c r="D423" s="210">
        <v>15</v>
      </c>
      <c r="E423" s="210"/>
      <c r="F423" s="225">
        <f t="shared" si="18"/>
        <v>15</v>
      </c>
      <c r="G423" s="226"/>
      <c r="H423" s="314"/>
    </row>
    <row r="424" spans="1:8" ht="12.75" customHeight="1">
      <c r="A424" s="320">
        <v>60004</v>
      </c>
      <c r="B424" s="250" t="s">
        <v>201</v>
      </c>
      <c r="C424" s="222"/>
      <c r="D424" s="210">
        <v>45</v>
      </c>
      <c r="E424" s="210"/>
      <c r="F424" s="225">
        <f t="shared" si="18"/>
        <v>45</v>
      </c>
      <c r="G424" s="226"/>
      <c r="H424" s="314"/>
    </row>
    <row r="425" spans="1:8" ht="12.75" customHeight="1">
      <c r="A425" s="320">
        <v>60005</v>
      </c>
      <c r="B425" s="250" t="s">
        <v>202</v>
      </c>
      <c r="C425" s="222"/>
      <c r="D425" s="210">
        <v>22</v>
      </c>
      <c r="E425" s="210"/>
      <c r="F425" s="225">
        <f t="shared" si="18"/>
        <v>22</v>
      </c>
      <c r="G425" s="226"/>
      <c r="H425" s="314"/>
    </row>
    <row r="426" spans="1:8" ht="12.75" customHeight="1">
      <c r="A426" s="320">
        <v>60006</v>
      </c>
      <c r="B426" s="250" t="s">
        <v>203</v>
      </c>
      <c r="C426" s="222"/>
      <c r="D426" s="210">
        <v>243</v>
      </c>
      <c r="E426" s="210"/>
      <c r="F426" s="225">
        <f t="shared" si="18"/>
        <v>243</v>
      </c>
      <c r="G426" s="226"/>
      <c r="H426" s="314"/>
    </row>
    <row r="427" spans="1:8" ht="12.75" customHeight="1">
      <c r="A427" s="320">
        <v>60007</v>
      </c>
      <c r="B427" s="250" t="s">
        <v>204</v>
      </c>
      <c r="C427" s="222"/>
      <c r="D427" s="210">
        <v>210</v>
      </c>
      <c r="E427" s="210"/>
      <c r="F427" s="225">
        <f t="shared" si="18"/>
        <v>210</v>
      </c>
      <c r="G427" s="226"/>
      <c r="H427" s="314"/>
    </row>
    <row r="428" spans="1:8" ht="12.75" customHeight="1">
      <c r="A428" s="320">
        <v>60008</v>
      </c>
      <c r="B428" s="250" t="s">
        <v>205</v>
      </c>
      <c r="C428" s="222"/>
      <c r="D428" s="210">
        <v>240</v>
      </c>
      <c r="E428" s="210"/>
      <c r="F428" s="225">
        <f t="shared" si="18"/>
        <v>240</v>
      </c>
      <c r="G428" s="226"/>
      <c r="H428" s="314"/>
    </row>
    <row r="429" spans="1:8" ht="12.75" customHeight="1">
      <c r="A429" s="320">
        <v>60009</v>
      </c>
      <c r="B429" s="250" t="s">
        <v>206</v>
      </c>
      <c r="C429" s="222"/>
      <c r="D429" s="210">
        <v>70</v>
      </c>
      <c r="E429" s="210"/>
      <c r="F429" s="225">
        <f t="shared" si="18"/>
        <v>70</v>
      </c>
      <c r="G429" s="226"/>
      <c r="H429" s="314"/>
    </row>
    <row r="430" spans="1:8" ht="12.75" customHeight="1">
      <c r="A430" s="320">
        <v>60010</v>
      </c>
      <c r="B430" s="250" t="s">
        <v>207</v>
      </c>
      <c r="C430" s="222"/>
      <c r="D430" s="210">
        <v>80</v>
      </c>
      <c r="E430" s="210"/>
      <c r="F430" s="225">
        <f t="shared" si="18"/>
        <v>80</v>
      </c>
      <c r="G430" s="226"/>
      <c r="H430" s="314"/>
    </row>
    <row r="431" spans="1:8" ht="12.75" customHeight="1">
      <c r="A431" s="320">
        <v>60011</v>
      </c>
      <c r="B431" s="250" t="s">
        <v>208</v>
      </c>
      <c r="C431" s="222"/>
      <c r="D431" s="210">
        <v>70</v>
      </c>
      <c r="E431" s="210"/>
      <c r="F431" s="225">
        <f t="shared" si="18"/>
        <v>70</v>
      </c>
      <c r="G431" s="226"/>
      <c r="H431" s="314"/>
    </row>
    <row r="432" spans="1:8" ht="12.75" customHeight="1">
      <c r="A432" s="320">
        <v>60012</v>
      </c>
      <c r="B432" s="250" t="s">
        <v>209</v>
      </c>
      <c r="C432" s="222"/>
      <c r="D432" s="210">
        <v>13</v>
      </c>
      <c r="E432" s="210"/>
      <c r="F432" s="225">
        <f t="shared" si="18"/>
        <v>13</v>
      </c>
      <c r="G432" s="226"/>
      <c r="H432" s="314"/>
    </row>
    <row r="433" spans="1:8" ht="12.75" customHeight="1">
      <c r="A433" s="320">
        <v>60013</v>
      </c>
      <c r="B433" s="250" t="s">
        <v>210</v>
      </c>
      <c r="C433" s="222"/>
      <c r="D433" s="210">
        <v>30</v>
      </c>
      <c r="E433" s="210"/>
      <c r="F433" s="225">
        <f t="shared" si="18"/>
        <v>30</v>
      </c>
      <c r="G433" s="226"/>
      <c r="H433" s="314"/>
    </row>
    <row r="434" spans="1:8" ht="12.75" customHeight="1">
      <c r="A434" s="320">
        <v>60014</v>
      </c>
      <c r="B434" s="250" t="s">
        <v>211</v>
      </c>
      <c r="C434" s="222"/>
      <c r="D434" s="210">
        <v>20</v>
      </c>
      <c r="E434" s="210"/>
      <c r="F434" s="225">
        <f t="shared" si="18"/>
        <v>20</v>
      </c>
      <c r="G434" s="226"/>
      <c r="H434" s="314"/>
    </row>
    <row r="435" spans="1:8" ht="12.75" customHeight="1">
      <c r="A435" s="320">
        <v>60015</v>
      </c>
      <c r="B435" s="250" t="s">
        <v>212</v>
      </c>
      <c r="C435" s="222"/>
      <c r="D435" s="210">
        <v>15</v>
      </c>
      <c r="E435" s="210"/>
      <c r="F435" s="225">
        <f t="shared" si="18"/>
        <v>15</v>
      </c>
      <c r="G435" s="226"/>
      <c r="H435" s="314"/>
    </row>
    <row r="436" spans="1:8" ht="12.75" customHeight="1">
      <c r="A436" s="320">
        <v>60016</v>
      </c>
      <c r="B436" s="250" t="s">
        <v>213</v>
      </c>
      <c r="C436" s="222"/>
      <c r="D436" s="210">
        <v>35</v>
      </c>
      <c r="E436" s="210"/>
      <c r="F436" s="225">
        <f t="shared" si="18"/>
        <v>35</v>
      </c>
      <c r="G436" s="226"/>
      <c r="H436" s="314"/>
    </row>
    <row r="437" spans="1:8" ht="12.75" customHeight="1">
      <c r="A437" s="320">
        <v>60017</v>
      </c>
      <c r="B437" s="250" t="s">
        <v>356</v>
      </c>
      <c r="C437" s="222"/>
      <c r="D437" s="210">
        <v>40</v>
      </c>
      <c r="E437" s="210"/>
      <c r="F437" s="225">
        <f t="shared" si="18"/>
        <v>40</v>
      </c>
      <c r="G437" s="226"/>
      <c r="H437" s="314"/>
    </row>
    <row r="438" spans="1:8" ht="12.75" customHeight="1">
      <c r="A438" s="320">
        <v>60018</v>
      </c>
      <c r="B438" s="250" t="s">
        <v>244</v>
      </c>
      <c r="C438" s="222"/>
      <c r="D438" s="210">
        <v>160</v>
      </c>
      <c r="E438" s="210"/>
      <c r="F438" s="225">
        <f t="shared" si="18"/>
        <v>160</v>
      </c>
      <c r="G438" s="226"/>
      <c r="H438" s="314"/>
    </row>
    <row r="439" spans="1:8" ht="12.75" customHeight="1">
      <c r="A439" s="320">
        <v>60019</v>
      </c>
      <c r="B439" s="250" t="s">
        <v>69</v>
      </c>
      <c r="C439" s="222"/>
      <c r="D439" s="210">
        <v>212</v>
      </c>
      <c r="E439" s="210"/>
      <c r="F439" s="225">
        <f t="shared" si="18"/>
        <v>212</v>
      </c>
      <c r="G439" s="226"/>
      <c r="H439" s="314"/>
    </row>
    <row r="440" spans="1:8" ht="12.75" customHeight="1">
      <c r="A440" s="230"/>
      <c r="B440" s="231" t="s">
        <v>57</v>
      </c>
      <c r="C440" s="339">
        <f>SUM(C420:C436)</f>
        <v>0</v>
      </c>
      <c r="D440" s="340">
        <f>SUM(D421:D439)</f>
        <v>3420</v>
      </c>
      <c r="E440" s="340">
        <f>SUM(E421:E439)</f>
        <v>0</v>
      </c>
      <c r="F440" s="339">
        <f>SUM(F420:F439)</f>
        <v>3420</v>
      </c>
      <c r="G440" s="341">
        <v>2520</v>
      </c>
      <c r="H440" s="239"/>
    </row>
    <row r="441" spans="1:8" ht="12.75" customHeight="1">
      <c r="A441" s="251"/>
      <c r="B441" s="252"/>
      <c r="C441" s="238"/>
      <c r="D441" s="238"/>
      <c r="E441" s="238"/>
      <c r="F441" s="238"/>
      <c r="G441" s="239"/>
      <c r="H441" s="239"/>
    </row>
    <row r="442" spans="1:8" ht="12.75" customHeight="1">
      <c r="A442" s="215"/>
      <c r="B442" s="216"/>
      <c r="C442" s="217"/>
      <c r="D442" s="218"/>
      <c r="E442" s="218"/>
      <c r="F442" s="219"/>
      <c r="G442" s="220" t="s">
        <v>118</v>
      </c>
      <c r="H442" s="239"/>
    </row>
    <row r="443" spans="1:8" ht="12.75" customHeight="1">
      <c r="A443" s="215" t="s">
        <v>94</v>
      </c>
      <c r="B443" s="221"/>
      <c r="C443" s="222"/>
      <c r="D443" s="344"/>
      <c r="E443" s="344"/>
      <c r="F443" s="223"/>
      <c r="G443" s="224">
        <v>2007</v>
      </c>
      <c r="H443" s="313"/>
    </row>
    <row r="444" spans="1:8" ht="12.75" customHeight="1">
      <c r="A444" s="320">
        <v>61000</v>
      </c>
      <c r="B444" s="227" t="s">
        <v>380</v>
      </c>
      <c r="C444" s="222"/>
      <c r="D444" s="210">
        <v>71</v>
      </c>
      <c r="E444" s="210"/>
      <c r="F444" s="225">
        <f aca="true" t="shared" si="19" ref="F444:F452">SUM(C444:E444)</f>
        <v>71</v>
      </c>
      <c r="G444" s="226"/>
      <c r="H444" s="314"/>
    </row>
    <row r="445" spans="1:8" ht="12.75" customHeight="1">
      <c r="A445" s="320">
        <v>61001</v>
      </c>
      <c r="B445" s="227" t="s">
        <v>214</v>
      </c>
      <c r="C445" s="222"/>
      <c r="D445" s="210">
        <v>10</v>
      </c>
      <c r="E445" s="210"/>
      <c r="F445" s="225">
        <f t="shared" si="19"/>
        <v>10</v>
      </c>
      <c r="G445" s="226"/>
      <c r="H445" s="314"/>
    </row>
    <row r="446" spans="1:8" ht="12.75" customHeight="1">
      <c r="A446" s="319">
        <v>61002</v>
      </c>
      <c r="B446" s="227" t="s">
        <v>298</v>
      </c>
      <c r="C446" s="222"/>
      <c r="D446" s="229">
        <v>6</v>
      </c>
      <c r="E446" s="229"/>
      <c r="F446" s="225">
        <f t="shared" si="19"/>
        <v>6</v>
      </c>
      <c r="G446" s="226"/>
      <c r="H446" s="314"/>
    </row>
    <row r="447" spans="1:8" ht="12.75" customHeight="1">
      <c r="A447" s="319">
        <v>61003</v>
      </c>
      <c r="B447" s="227" t="s">
        <v>293</v>
      </c>
      <c r="C447" s="222"/>
      <c r="D447" s="229">
        <v>12</v>
      </c>
      <c r="E447" s="229"/>
      <c r="F447" s="225">
        <f t="shared" si="19"/>
        <v>12</v>
      </c>
      <c r="G447" s="226"/>
      <c r="H447" s="314"/>
    </row>
    <row r="448" spans="1:8" ht="12.75" customHeight="1">
      <c r="A448" s="319">
        <v>61004</v>
      </c>
      <c r="B448" s="227" t="s">
        <v>294</v>
      </c>
      <c r="C448" s="222"/>
      <c r="D448" s="229">
        <v>18</v>
      </c>
      <c r="E448" s="229"/>
      <c r="F448" s="225">
        <f t="shared" si="19"/>
        <v>18</v>
      </c>
      <c r="G448" s="226"/>
      <c r="H448" s="314"/>
    </row>
    <row r="449" spans="1:8" ht="12.75" customHeight="1">
      <c r="A449" s="319">
        <v>61005</v>
      </c>
      <c r="B449" s="227" t="s">
        <v>295</v>
      </c>
      <c r="C449" s="222"/>
      <c r="D449" s="229">
        <v>10</v>
      </c>
      <c r="E449" s="229"/>
      <c r="F449" s="225">
        <f t="shared" si="19"/>
        <v>10</v>
      </c>
      <c r="G449" s="226"/>
      <c r="H449" s="314"/>
    </row>
    <row r="450" spans="1:8" ht="12.75" customHeight="1">
      <c r="A450" s="319">
        <v>61006</v>
      </c>
      <c r="B450" s="227" t="s">
        <v>296</v>
      </c>
      <c r="C450" s="222"/>
      <c r="D450" s="229">
        <v>5</v>
      </c>
      <c r="E450" s="229"/>
      <c r="F450" s="225">
        <f t="shared" si="19"/>
        <v>5</v>
      </c>
      <c r="G450" s="226"/>
      <c r="H450" s="314"/>
    </row>
    <row r="451" spans="1:8" ht="12.75" customHeight="1">
      <c r="A451" s="319">
        <v>61007</v>
      </c>
      <c r="B451" s="227" t="s">
        <v>297</v>
      </c>
      <c r="C451" s="222"/>
      <c r="D451" s="229">
        <v>12</v>
      </c>
      <c r="E451" s="229"/>
      <c r="F451" s="225">
        <f t="shared" si="19"/>
        <v>12</v>
      </c>
      <c r="G451" s="226"/>
      <c r="H451" s="314"/>
    </row>
    <row r="452" spans="1:8" ht="12.75" customHeight="1">
      <c r="A452" s="319">
        <v>61008</v>
      </c>
      <c r="B452" s="227" t="s">
        <v>357</v>
      </c>
      <c r="C452" s="222"/>
      <c r="D452" s="229">
        <v>100</v>
      </c>
      <c r="E452" s="229"/>
      <c r="F452" s="225">
        <f t="shared" si="19"/>
        <v>100</v>
      </c>
      <c r="G452" s="226"/>
      <c r="H452" s="314"/>
    </row>
    <row r="453" spans="1:8" ht="12.75" customHeight="1">
      <c r="A453" s="230"/>
      <c r="B453" s="231" t="s">
        <v>57</v>
      </c>
      <c r="C453" s="339">
        <f>SUM(C444:C446)</f>
        <v>0</v>
      </c>
      <c r="D453" s="340">
        <f>SUM(D444:D452)</f>
        <v>244</v>
      </c>
      <c r="E453" s="340">
        <f>SUM(E444:E452)</f>
        <v>0</v>
      </c>
      <c r="F453" s="339">
        <f>SUM(F444:F452)</f>
        <v>244</v>
      </c>
      <c r="G453" s="341">
        <v>70</v>
      </c>
      <c r="H453" s="239"/>
    </row>
    <row r="454" spans="1:8" ht="12.75" customHeight="1">
      <c r="A454" s="232"/>
      <c r="B454" s="233"/>
      <c r="C454" s="234"/>
      <c r="D454" s="234"/>
      <c r="E454" s="234"/>
      <c r="F454" s="229"/>
      <c r="G454" s="235"/>
      <c r="H454" s="235"/>
    </row>
    <row r="455" spans="1:8" ht="12.75" customHeight="1">
      <c r="A455" s="215"/>
      <c r="B455" s="216"/>
      <c r="C455" s="217"/>
      <c r="D455" s="218"/>
      <c r="E455" s="218"/>
      <c r="F455" s="219"/>
      <c r="G455" s="220" t="s">
        <v>118</v>
      </c>
      <c r="H455" s="239"/>
    </row>
    <row r="456" spans="1:8" ht="12.75" customHeight="1">
      <c r="A456" s="215" t="s">
        <v>95</v>
      </c>
      <c r="B456" s="221"/>
      <c r="C456" s="222"/>
      <c r="D456" s="344"/>
      <c r="E456" s="344"/>
      <c r="F456" s="223"/>
      <c r="G456" s="224">
        <v>2007</v>
      </c>
      <c r="H456" s="313"/>
    </row>
    <row r="457" spans="1:8" ht="12.75" customHeight="1">
      <c r="A457" s="320">
        <v>62000</v>
      </c>
      <c r="B457" s="227" t="s">
        <v>119</v>
      </c>
      <c r="C457" s="222"/>
      <c r="D457" s="210">
        <v>0</v>
      </c>
      <c r="E457" s="210"/>
      <c r="F457" s="225">
        <f>SUM(C457:E457)</f>
        <v>0</v>
      </c>
      <c r="G457" s="226"/>
      <c r="H457" s="314"/>
    </row>
    <row r="458" spans="1:8" ht="12.75" customHeight="1">
      <c r="A458" s="320">
        <v>62001</v>
      </c>
      <c r="B458" s="227" t="s">
        <v>284</v>
      </c>
      <c r="C458" s="222"/>
      <c r="D458" s="210">
        <v>500</v>
      </c>
      <c r="E458" s="210"/>
      <c r="F458" s="225">
        <f>SUM(C458:E458)</f>
        <v>500</v>
      </c>
      <c r="G458" s="226"/>
      <c r="H458" s="314"/>
    </row>
    <row r="459" spans="1:8" ht="12.75" customHeight="1">
      <c r="A459" s="320">
        <v>62002</v>
      </c>
      <c r="B459" s="227" t="s">
        <v>358</v>
      </c>
      <c r="C459" s="222"/>
      <c r="D459" s="210">
        <v>400</v>
      </c>
      <c r="E459" s="210"/>
      <c r="F459" s="225">
        <f>SUM(C459:E459)</f>
        <v>400</v>
      </c>
      <c r="G459" s="226"/>
      <c r="H459" s="314"/>
    </row>
    <row r="460" spans="1:8" ht="12.75" customHeight="1">
      <c r="A460" s="230"/>
      <c r="B460" s="231" t="s">
        <v>57</v>
      </c>
      <c r="C460" s="339">
        <f>SUM(C457:C459)</f>
        <v>0</v>
      </c>
      <c r="D460" s="340">
        <f>SUM(D457:D459)</f>
        <v>900</v>
      </c>
      <c r="E460" s="340">
        <f>SUM(E457:E459)</f>
        <v>0</v>
      </c>
      <c r="F460" s="339">
        <f>SUM(F457:F459)</f>
        <v>900</v>
      </c>
      <c r="G460" s="341">
        <v>730</v>
      </c>
      <c r="H460" s="239"/>
    </row>
    <row r="461" spans="1:8" ht="12.75" customHeight="1">
      <c r="A461" s="232"/>
      <c r="B461" s="233"/>
      <c r="C461" s="234"/>
      <c r="D461" s="234"/>
      <c r="E461" s="234"/>
      <c r="F461" s="229"/>
      <c r="G461" s="235"/>
      <c r="H461" s="235"/>
    </row>
    <row r="462" spans="1:8" ht="12.75" customHeight="1">
      <c r="A462" s="215"/>
      <c r="B462" s="216"/>
      <c r="C462" s="217"/>
      <c r="D462" s="218"/>
      <c r="E462" s="218"/>
      <c r="F462" s="219"/>
      <c r="G462" s="220" t="s">
        <v>118</v>
      </c>
      <c r="H462" s="239"/>
    </row>
    <row r="463" spans="1:8" ht="12.75" customHeight="1">
      <c r="A463" s="215" t="s">
        <v>96</v>
      </c>
      <c r="B463" s="221"/>
      <c r="C463" s="222"/>
      <c r="D463" s="344"/>
      <c r="E463" s="344"/>
      <c r="F463" s="223"/>
      <c r="G463" s="224">
        <v>2007</v>
      </c>
      <c r="H463" s="313"/>
    </row>
    <row r="464" spans="1:8" ht="12.75" customHeight="1">
      <c r="A464" s="320">
        <v>63000</v>
      </c>
      <c r="B464" s="227" t="s">
        <v>119</v>
      </c>
      <c r="C464" s="222"/>
      <c r="D464" s="210">
        <v>0</v>
      </c>
      <c r="E464" s="210"/>
      <c r="F464" s="225">
        <f>SUM(C464:E464)</f>
        <v>0</v>
      </c>
      <c r="G464" s="226"/>
      <c r="H464" s="314"/>
    </row>
    <row r="465" spans="1:8" ht="12.75" customHeight="1">
      <c r="A465" s="320">
        <v>63001</v>
      </c>
      <c r="B465" s="227" t="s">
        <v>215</v>
      </c>
      <c r="C465" s="222"/>
      <c r="D465" s="210">
        <v>40</v>
      </c>
      <c r="E465" s="210"/>
      <c r="F465" s="225">
        <f>SUM(C465:E465)</f>
        <v>40</v>
      </c>
      <c r="G465" s="226"/>
      <c r="H465" s="314"/>
    </row>
    <row r="466" spans="1:8" ht="12.75" customHeight="1">
      <c r="A466" s="320">
        <v>63002</v>
      </c>
      <c r="B466" s="227" t="s">
        <v>216</v>
      </c>
      <c r="C466" s="222"/>
      <c r="D466" s="210">
        <v>150</v>
      </c>
      <c r="E466" s="210"/>
      <c r="F466" s="225">
        <f>SUM(C466:E466)</f>
        <v>150</v>
      </c>
      <c r="G466" s="226"/>
      <c r="H466" s="314"/>
    </row>
    <row r="467" spans="1:8" ht="12.75" customHeight="1">
      <c r="A467" s="320">
        <v>63003</v>
      </c>
      <c r="B467" s="227" t="s">
        <v>341</v>
      </c>
      <c r="C467" s="222"/>
      <c r="D467" s="210">
        <v>-35</v>
      </c>
      <c r="E467" s="210"/>
      <c r="F467" s="225">
        <f>SUM(C467:E467)</f>
        <v>-35</v>
      </c>
      <c r="G467" s="226"/>
      <c r="H467" s="314"/>
    </row>
    <row r="468" spans="1:8" ht="12.75" customHeight="1">
      <c r="A468" s="230"/>
      <c r="B468" s="231" t="s">
        <v>57</v>
      </c>
      <c r="C468" s="339">
        <f>SUM(C464:C467)</f>
        <v>0</v>
      </c>
      <c r="D468" s="340">
        <f>SUM(D464:D467)</f>
        <v>155</v>
      </c>
      <c r="E468" s="340">
        <f>SUM(E464:E467)</f>
        <v>0</v>
      </c>
      <c r="F468" s="339">
        <f>SUM(F464:F467)</f>
        <v>155</v>
      </c>
      <c r="G468" s="341">
        <v>80</v>
      </c>
      <c r="H468" s="239"/>
    </row>
    <row r="469" spans="1:8" ht="12.75" customHeight="1">
      <c r="A469" s="237"/>
      <c r="B469" s="233"/>
      <c r="C469" s="245"/>
      <c r="D469" s="245"/>
      <c r="E469" s="245"/>
      <c r="F469" s="322"/>
      <c r="G469" s="239"/>
      <c r="H469" s="239"/>
    </row>
    <row r="470" spans="1:8" ht="12.75" customHeight="1">
      <c r="A470" s="246"/>
      <c r="B470" s="216"/>
      <c r="C470" s="217"/>
      <c r="D470" s="218"/>
      <c r="E470" s="218"/>
      <c r="F470" s="219"/>
      <c r="G470" s="220" t="s">
        <v>118</v>
      </c>
      <c r="H470" s="239"/>
    </row>
    <row r="471" spans="1:8" ht="12.75" customHeight="1">
      <c r="A471" s="215" t="s">
        <v>97</v>
      </c>
      <c r="B471" s="221"/>
      <c r="C471" s="222"/>
      <c r="D471" s="344"/>
      <c r="E471" s="344"/>
      <c r="F471" s="223"/>
      <c r="G471" s="224">
        <v>2007</v>
      </c>
      <c r="H471" s="313"/>
    </row>
    <row r="472" spans="1:8" ht="12.75" customHeight="1">
      <c r="A472" s="320">
        <v>64001</v>
      </c>
      <c r="B472" s="227" t="s">
        <v>291</v>
      </c>
      <c r="C472" s="222"/>
      <c r="D472" s="210">
        <v>250</v>
      </c>
      <c r="E472" s="210"/>
      <c r="F472" s="225">
        <f>SUM(C472:E472)</f>
        <v>250</v>
      </c>
      <c r="G472" s="226"/>
      <c r="H472" s="314"/>
    </row>
    <row r="473" spans="1:8" ht="12.75" customHeight="1">
      <c r="A473" s="320">
        <v>64002</v>
      </c>
      <c r="B473" s="227" t="s">
        <v>292</v>
      </c>
      <c r="C473" s="222"/>
      <c r="D473" s="210">
        <v>400</v>
      </c>
      <c r="E473" s="210"/>
      <c r="F473" s="225">
        <f>SUM(C473:E473)</f>
        <v>400</v>
      </c>
      <c r="G473" s="226"/>
      <c r="H473" s="314"/>
    </row>
    <row r="474" spans="1:8" ht="12.75" customHeight="1">
      <c r="A474" s="230"/>
      <c r="B474" s="231" t="s">
        <v>57</v>
      </c>
      <c r="C474" s="339">
        <f>SUM(C472:C472)</f>
        <v>0</v>
      </c>
      <c r="D474" s="340">
        <f>SUM(D472:D473)</f>
        <v>650</v>
      </c>
      <c r="E474" s="340">
        <f>SUM(E472:E473)</f>
        <v>0</v>
      </c>
      <c r="F474" s="339">
        <f>SUM(F472:F473)</f>
        <v>650</v>
      </c>
      <c r="G474" s="341">
        <v>740</v>
      </c>
      <c r="H474" s="239"/>
    </row>
    <row r="475" spans="1:8" s="241" customFormat="1" ht="12.75" customHeight="1">
      <c r="A475" s="237"/>
      <c r="B475" s="233"/>
      <c r="C475" s="245"/>
      <c r="D475" s="245"/>
      <c r="E475" s="245"/>
      <c r="F475" s="322"/>
      <c r="G475" s="239"/>
      <c r="H475" s="239"/>
    </row>
    <row r="476" spans="1:8" ht="12.75" customHeight="1">
      <c r="A476" s="246"/>
      <c r="B476" s="216"/>
      <c r="C476" s="217"/>
      <c r="D476" s="218"/>
      <c r="E476" s="218"/>
      <c r="F476" s="219"/>
      <c r="G476" s="220" t="s">
        <v>118</v>
      </c>
      <c r="H476" s="239"/>
    </row>
    <row r="477" spans="1:8" ht="12.75" customHeight="1">
      <c r="A477" s="215" t="s">
        <v>98</v>
      </c>
      <c r="B477" s="221"/>
      <c r="C477" s="222"/>
      <c r="D477" s="344"/>
      <c r="E477" s="344"/>
      <c r="F477" s="223"/>
      <c r="G477" s="224">
        <v>2007</v>
      </c>
      <c r="H477" s="313"/>
    </row>
    <row r="478" spans="1:8" ht="12.75" customHeight="1">
      <c r="A478" s="320">
        <v>65000</v>
      </c>
      <c r="B478" s="227" t="s">
        <v>119</v>
      </c>
      <c r="C478" s="222"/>
      <c r="D478" s="210">
        <v>12</v>
      </c>
      <c r="E478" s="210"/>
      <c r="F478" s="225">
        <f aca="true" t="shared" si="20" ref="F478:F492">SUM(C478:E478)</f>
        <v>12</v>
      </c>
      <c r="G478" s="226"/>
      <c r="H478" s="314"/>
    </row>
    <row r="479" spans="1:8" ht="12.75" customHeight="1">
      <c r="A479" s="320">
        <v>65001</v>
      </c>
      <c r="B479" s="227" t="s">
        <v>217</v>
      </c>
      <c r="C479" s="222"/>
      <c r="D479" s="210">
        <v>15521</v>
      </c>
      <c r="E479" s="210"/>
      <c r="F479" s="225">
        <f t="shared" si="20"/>
        <v>15521</v>
      </c>
      <c r="G479" s="226"/>
      <c r="H479" s="314"/>
    </row>
    <row r="480" spans="1:8" ht="12.75" customHeight="1">
      <c r="A480" s="320">
        <v>65002</v>
      </c>
      <c r="B480" s="227" t="s">
        <v>218</v>
      </c>
      <c r="C480" s="222"/>
      <c r="D480" s="210">
        <v>275</v>
      </c>
      <c r="E480" s="210"/>
      <c r="F480" s="225">
        <f t="shared" si="20"/>
        <v>275</v>
      </c>
      <c r="G480" s="226"/>
      <c r="H480" s="314"/>
    </row>
    <row r="481" spans="1:8" ht="12.75" customHeight="1">
      <c r="A481" s="320">
        <v>65003</v>
      </c>
      <c r="B481" s="227" t="s">
        <v>219</v>
      </c>
      <c r="C481" s="222"/>
      <c r="D481" s="210">
        <v>10</v>
      </c>
      <c r="E481" s="210"/>
      <c r="F481" s="225">
        <f t="shared" si="20"/>
        <v>10</v>
      </c>
      <c r="G481" s="226"/>
      <c r="H481" s="314"/>
    </row>
    <row r="482" spans="1:8" ht="12.75" customHeight="1">
      <c r="A482" s="320">
        <v>65004</v>
      </c>
      <c r="B482" s="227" t="s">
        <v>220</v>
      </c>
      <c r="C482" s="222"/>
      <c r="D482" s="210">
        <v>180</v>
      </c>
      <c r="E482" s="210"/>
      <c r="F482" s="225">
        <f t="shared" si="20"/>
        <v>180</v>
      </c>
      <c r="G482" s="226"/>
      <c r="H482" s="314"/>
    </row>
    <row r="483" spans="1:8" ht="12.75" customHeight="1">
      <c r="A483" s="320">
        <v>65005</v>
      </c>
      <c r="B483" s="227" t="s">
        <v>221</v>
      </c>
      <c r="C483" s="222"/>
      <c r="D483" s="210">
        <v>70</v>
      </c>
      <c r="E483" s="210"/>
      <c r="F483" s="225">
        <f t="shared" si="20"/>
        <v>70</v>
      </c>
      <c r="G483" s="226"/>
      <c r="H483" s="314"/>
    </row>
    <row r="484" spans="1:8" ht="12.75" customHeight="1">
      <c r="A484" s="320">
        <v>65006</v>
      </c>
      <c r="B484" s="227" t="s">
        <v>290</v>
      </c>
      <c r="C484" s="222"/>
      <c r="D484" s="210">
        <v>18</v>
      </c>
      <c r="E484" s="210"/>
      <c r="F484" s="225">
        <f t="shared" si="20"/>
        <v>18</v>
      </c>
      <c r="G484" s="226"/>
      <c r="H484" s="314"/>
    </row>
    <row r="485" spans="1:8" ht="12.75" customHeight="1">
      <c r="A485" s="320">
        <v>65007</v>
      </c>
      <c r="B485" s="227" t="s">
        <v>286</v>
      </c>
      <c r="C485" s="222"/>
      <c r="D485" s="210">
        <v>108</v>
      </c>
      <c r="E485" s="210"/>
      <c r="F485" s="225">
        <f t="shared" si="20"/>
        <v>108</v>
      </c>
      <c r="G485" s="226"/>
      <c r="H485" s="314"/>
    </row>
    <row r="486" spans="1:8" ht="12.75" customHeight="1">
      <c r="A486" s="320">
        <v>65008</v>
      </c>
      <c r="B486" s="227" t="s">
        <v>287</v>
      </c>
      <c r="C486" s="222"/>
      <c r="D486" s="210">
        <v>100</v>
      </c>
      <c r="E486" s="210"/>
      <c r="F486" s="225">
        <f t="shared" si="20"/>
        <v>100</v>
      </c>
      <c r="G486" s="226"/>
      <c r="H486" s="314"/>
    </row>
    <row r="487" spans="1:8" ht="12.75" customHeight="1">
      <c r="A487" s="320">
        <v>65009</v>
      </c>
      <c r="B487" s="227" t="s">
        <v>288</v>
      </c>
      <c r="C487" s="222"/>
      <c r="D487" s="210">
        <v>100</v>
      </c>
      <c r="E487" s="210"/>
      <c r="F487" s="225">
        <f t="shared" si="20"/>
        <v>100</v>
      </c>
      <c r="G487" s="226"/>
      <c r="H487" s="314"/>
    </row>
    <row r="488" spans="1:8" ht="12.75" customHeight="1">
      <c r="A488" s="320">
        <v>65010</v>
      </c>
      <c r="B488" s="227" t="s">
        <v>289</v>
      </c>
      <c r="C488" s="222"/>
      <c r="D488" s="210">
        <v>60</v>
      </c>
      <c r="E488" s="210"/>
      <c r="F488" s="225">
        <f t="shared" si="20"/>
        <v>60</v>
      </c>
      <c r="G488" s="226"/>
      <c r="H488" s="314"/>
    </row>
    <row r="489" spans="1:8" ht="12.75" customHeight="1">
      <c r="A489" s="320">
        <v>65011</v>
      </c>
      <c r="B489" s="227" t="s">
        <v>222</v>
      </c>
      <c r="C489" s="222"/>
      <c r="D489" s="210">
        <v>45</v>
      </c>
      <c r="E489" s="210"/>
      <c r="F489" s="225">
        <f t="shared" si="20"/>
        <v>45</v>
      </c>
      <c r="G489" s="226"/>
      <c r="H489" s="314"/>
    </row>
    <row r="490" spans="1:8" ht="12.75" customHeight="1">
      <c r="A490" s="320">
        <v>65012</v>
      </c>
      <c r="B490" s="227" t="s">
        <v>285</v>
      </c>
      <c r="C490" s="222"/>
      <c r="D490" s="210">
        <v>81</v>
      </c>
      <c r="E490" s="210"/>
      <c r="F490" s="225">
        <f t="shared" si="20"/>
        <v>81</v>
      </c>
      <c r="G490" s="226"/>
      <c r="H490" s="314"/>
    </row>
    <row r="491" spans="1:8" ht="12.75" customHeight="1">
      <c r="A491" s="320"/>
      <c r="B491" s="227"/>
      <c r="C491" s="222"/>
      <c r="D491" s="210"/>
      <c r="E491" s="210"/>
      <c r="F491" s="225">
        <f t="shared" si="20"/>
        <v>0</v>
      </c>
      <c r="G491" s="226"/>
      <c r="H491" s="314"/>
    </row>
    <row r="492" spans="1:8" ht="12.75" customHeight="1">
      <c r="A492" s="230"/>
      <c r="B492" s="231" t="s">
        <v>57</v>
      </c>
      <c r="C492" s="339">
        <f>SUM(C478:C491)</f>
        <v>0</v>
      </c>
      <c r="D492" s="340">
        <f>SUM(D478:D491)</f>
        <v>16580</v>
      </c>
      <c r="E492" s="340">
        <f>SUM(E478:E491)</f>
        <v>0</v>
      </c>
      <c r="F492" s="339">
        <f t="shared" si="20"/>
        <v>16580</v>
      </c>
      <c r="G492" s="341">
        <v>14985</v>
      </c>
      <c r="H492" s="239"/>
    </row>
    <row r="493" spans="1:8" ht="12.75" customHeight="1">
      <c r="A493" s="237"/>
      <c r="B493" s="233"/>
      <c r="C493" s="234"/>
      <c r="D493" s="234"/>
      <c r="E493" s="234"/>
      <c r="F493" s="229"/>
      <c r="G493" s="235"/>
      <c r="H493" s="235"/>
    </row>
    <row r="494" spans="1:8" ht="15" customHeight="1">
      <c r="A494" s="237"/>
      <c r="B494" s="346" t="s">
        <v>302</v>
      </c>
      <c r="C494" s="342">
        <f>C440+C474+C453+C460+C492</f>
        <v>0</v>
      </c>
      <c r="D494" s="342">
        <f>D440+D474+D453+D460+D468+D492</f>
        <v>21949</v>
      </c>
      <c r="E494" s="342">
        <f>E440+E474+E453+E460+E468+E492</f>
        <v>0</v>
      </c>
      <c r="F494" s="343">
        <f>F440+F474+F453+F460+F468+F492</f>
        <v>21949</v>
      </c>
      <c r="G494" s="343">
        <f>G440+G474+G453+G460+G468+G492</f>
        <v>19125</v>
      </c>
      <c r="H494" s="235"/>
    </row>
    <row r="495" spans="1:8" ht="12.75" customHeight="1">
      <c r="A495" s="237"/>
      <c r="B495" s="297"/>
      <c r="C495" s="245"/>
      <c r="D495" s="245"/>
      <c r="E495" s="245"/>
      <c r="F495" s="245"/>
      <c r="G495" s="235"/>
      <c r="H495" s="235"/>
    </row>
    <row r="496" spans="1:8" ht="15">
      <c r="A496" s="204" t="s">
        <v>223</v>
      </c>
      <c r="B496" s="233"/>
      <c r="C496" s="234"/>
      <c r="D496" s="234"/>
      <c r="E496" s="234"/>
      <c r="F496" s="229"/>
      <c r="G496" s="235"/>
      <c r="H496" s="235"/>
    </row>
    <row r="497" spans="1:8" ht="12.75" customHeight="1">
      <c r="A497" s="215"/>
      <c r="B497" s="216"/>
      <c r="C497" s="217"/>
      <c r="D497" s="218"/>
      <c r="E497" s="218"/>
      <c r="F497" s="219"/>
      <c r="G497" s="220" t="s">
        <v>118</v>
      </c>
      <c r="H497" s="239"/>
    </row>
    <row r="498" spans="1:8" ht="12.75" customHeight="1">
      <c r="A498" s="215" t="s">
        <v>223</v>
      </c>
      <c r="B498" s="221"/>
      <c r="C498" s="322"/>
      <c r="D498" s="364"/>
      <c r="E498" s="344"/>
      <c r="F498" s="225">
        <f>SUM(C498:E498)</f>
        <v>0</v>
      </c>
      <c r="G498" s="224">
        <v>2007</v>
      </c>
      <c r="H498" s="313"/>
    </row>
    <row r="499" spans="1:8" ht="12.75" customHeight="1">
      <c r="A499" s="320">
        <v>70001</v>
      </c>
      <c r="B499" s="227" t="s">
        <v>224</v>
      </c>
      <c r="C499" s="222"/>
      <c r="D499" s="210">
        <v>16026</v>
      </c>
      <c r="E499" s="210"/>
      <c r="F499" s="225">
        <f>SUM(C499:E499)</f>
        <v>16026</v>
      </c>
      <c r="G499" s="226"/>
      <c r="H499" s="314"/>
    </row>
    <row r="500" spans="1:8" ht="12.75" customHeight="1">
      <c r="A500" s="320">
        <v>70002</v>
      </c>
      <c r="B500" s="227" t="s">
        <v>225</v>
      </c>
      <c r="C500" s="222"/>
      <c r="D500" s="210">
        <v>-2456</v>
      </c>
      <c r="E500" s="210"/>
      <c r="F500" s="225">
        <f>SUM(C500:E500)</f>
        <v>-2456</v>
      </c>
      <c r="G500" s="226"/>
      <c r="H500" s="314"/>
    </row>
    <row r="501" spans="1:8" ht="12.75" customHeight="1">
      <c r="A501" s="320">
        <v>70003</v>
      </c>
      <c r="B501" s="227" t="s">
        <v>226</v>
      </c>
      <c r="C501" s="222"/>
      <c r="D501" s="210">
        <v>2846</v>
      </c>
      <c r="E501" s="210"/>
      <c r="F501" s="225">
        <f>SUM(C501:E501)</f>
        <v>2846</v>
      </c>
      <c r="G501" s="226"/>
      <c r="H501" s="314"/>
    </row>
    <row r="502" spans="1:8" ht="12.75" customHeight="1">
      <c r="A502" s="230"/>
      <c r="B502" s="231" t="s">
        <v>57</v>
      </c>
      <c r="C502" s="339">
        <f>SUM(C499:C501)</f>
        <v>0</v>
      </c>
      <c r="D502" s="340">
        <f>SUM(D498:D501)</f>
        <v>16416</v>
      </c>
      <c r="E502" s="340">
        <f>SUM(E499:E501)</f>
        <v>0</v>
      </c>
      <c r="F502" s="339">
        <f>SUM(F498:F501)</f>
        <v>16416</v>
      </c>
      <c r="G502" s="341">
        <v>15000</v>
      </c>
      <c r="H502" s="239"/>
    </row>
    <row r="503" spans="1:8" ht="12.75" customHeight="1">
      <c r="A503" s="237"/>
      <c r="B503" s="233"/>
      <c r="C503" s="234"/>
      <c r="D503" s="234"/>
      <c r="E503" s="234"/>
      <c r="F503" s="229"/>
      <c r="G503" s="235"/>
      <c r="H503" s="235"/>
    </row>
    <row r="504" spans="1:8" ht="12.75" customHeight="1">
      <c r="A504" s="204"/>
      <c r="B504" s="233"/>
      <c r="C504" s="234"/>
      <c r="D504" s="234"/>
      <c r="E504" s="234"/>
      <c r="F504" s="229"/>
      <c r="G504" s="235"/>
      <c r="H504" s="235"/>
    </row>
    <row r="505" spans="1:8" ht="12.75" customHeight="1">
      <c r="A505" s="215"/>
      <c r="B505" s="216"/>
      <c r="C505" s="217"/>
      <c r="D505" s="218"/>
      <c r="E505" s="218"/>
      <c r="F505" s="219"/>
      <c r="G505" s="220" t="s">
        <v>118</v>
      </c>
      <c r="H505" s="235"/>
    </row>
    <row r="506" spans="1:8" ht="12.75" customHeight="1">
      <c r="A506" s="215" t="s">
        <v>381</v>
      </c>
      <c r="B506" s="221"/>
      <c r="C506" s="322"/>
      <c r="D506" s="364"/>
      <c r="E506" s="344"/>
      <c r="F506" s="225">
        <f>SUM(C506:E506)</f>
        <v>0</v>
      </c>
      <c r="G506" s="224">
        <v>2007</v>
      </c>
      <c r="H506" s="235"/>
    </row>
    <row r="507" spans="1:8" ht="12.75" customHeight="1">
      <c r="A507" s="320">
        <v>71000</v>
      </c>
      <c r="B507" s="227" t="s">
        <v>119</v>
      </c>
      <c r="C507" s="222">
        <v>35</v>
      </c>
      <c r="D507" s="210"/>
      <c r="E507" s="210"/>
      <c r="F507" s="225">
        <f>SUM(C507:E507)</f>
        <v>35</v>
      </c>
      <c r="G507" s="226"/>
      <c r="H507" s="235"/>
    </row>
    <row r="508" spans="1:8" ht="12.75" customHeight="1">
      <c r="A508" s="320">
        <v>70002</v>
      </c>
      <c r="B508" s="227" t="s">
        <v>225</v>
      </c>
      <c r="C508" s="222"/>
      <c r="D508" s="210"/>
      <c r="E508" s="210"/>
      <c r="F508" s="225">
        <f>SUM(C508:E508)</f>
        <v>0</v>
      </c>
      <c r="G508" s="226"/>
      <c r="H508" s="235"/>
    </row>
    <row r="509" spans="1:8" s="258" customFormat="1" ht="12.75" customHeight="1">
      <c r="A509" s="320">
        <v>70003</v>
      </c>
      <c r="B509" s="227" t="s">
        <v>226</v>
      </c>
      <c r="C509" s="222"/>
      <c r="D509" s="210"/>
      <c r="E509" s="210"/>
      <c r="F509" s="225">
        <f>SUM(C509:E509)</f>
        <v>0</v>
      </c>
      <c r="G509" s="226"/>
      <c r="H509" s="257"/>
    </row>
    <row r="510" spans="1:8" s="258" customFormat="1" ht="12.75" customHeight="1">
      <c r="A510" s="230"/>
      <c r="B510" s="231" t="s">
        <v>57</v>
      </c>
      <c r="C510" s="339">
        <f>SUM(C507:C509)</f>
        <v>35</v>
      </c>
      <c r="D510" s="340">
        <f>SUM(D506:D509)</f>
        <v>0</v>
      </c>
      <c r="E510" s="340">
        <f>SUM(E507:E509)</f>
        <v>0</v>
      </c>
      <c r="F510" s="339">
        <f>SUM(F506:F509)</f>
        <v>35</v>
      </c>
      <c r="G510" s="341"/>
      <c r="H510" s="265"/>
    </row>
    <row r="511" spans="1:8" s="258" customFormat="1" ht="12.75" customHeight="1">
      <c r="A511" s="237"/>
      <c r="B511" s="233"/>
      <c r="C511" s="234"/>
      <c r="D511" s="234"/>
      <c r="E511" s="234"/>
      <c r="F511" s="229"/>
      <c r="G511" s="235"/>
      <c r="H511" s="315"/>
    </row>
    <row r="512" spans="1:8" s="258" customFormat="1" ht="15" customHeight="1">
      <c r="A512" s="237"/>
      <c r="B512" s="407" t="s">
        <v>390</v>
      </c>
      <c r="C512" s="405">
        <f>SUM(C502+C510)</f>
        <v>35</v>
      </c>
      <c r="D512" s="405">
        <f>SUM(D502+D510)</f>
        <v>16416</v>
      </c>
      <c r="E512" s="405">
        <f>SUM(E502+E510)</f>
        <v>0</v>
      </c>
      <c r="F512" s="342">
        <f>SUM(C512:E512)</f>
        <v>16451</v>
      </c>
      <c r="G512" s="408">
        <f>SUM(G502+G510)</f>
        <v>15000</v>
      </c>
      <c r="H512" s="350"/>
    </row>
    <row r="513" spans="1:8" s="258" customFormat="1" ht="12.75" customHeight="1">
      <c r="A513" s="237"/>
      <c r="B513" s="233"/>
      <c r="C513" s="234"/>
      <c r="D513" s="234"/>
      <c r="E513" s="234"/>
      <c r="F513" s="229"/>
      <c r="G513" s="235"/>
      <c r="H513" s="350"/>
    </row>
    <row r="514" spans="1:8" s="258" customFormat="1" ht="12.75" customHeight="1">
      <c r="A514" s="237"/>
      <c r="B514" s="233"/>
      <c r="C514" s="234"/>
      <c r="D514" s="234"/>
      <c r="E514" s="234"/>
      <c r="F514" s="229"/>
      <c r="G514" s="235"/>
      <c r="H514" s="350"/>
    </row>
    <row r="515" spans="1:8" s="258" customFormat="1" ht="12.75" customHeight="1">
      <c r="A515" s="237"/>
      <c r="B515" s="233"/>
      <c r="C515" s="234"/>
      <c r="D515" s="234"/>
      <c r="E515" s="234"/>
      <c r="F515" s="229"/>
      <c r="G515" s="235"/>
      <c r="H515" s="354"/>
    </row>
    <row r="516" spans="1:8" s="258" customFormat="1" ht="12.75" customHeight="1">
      <c r="A516" s="254"/>
      <c r="B516" s="255"/>
      <c r="C516" s="240"/>
      <c r="D516" s="256"/>
      <c r="E516" s="256"/>
      <c r="F516" s="255"/>
      <c r="G516" s="257"/>
      <c r="H516" s="350"/>
    </row>
    <row r="517" spans="1:8" s="258" customFormat="1" ht="12.75" customHeight="1">
      <c r="A517" s="259"/>
      <c r="B517" s="260" t="s">
        <v>104</v>
      </c>
      <c r="C517" s="261" t="s">
        <v>113</v>
      </c>
      <c r="D517" s="262" t="s">
        <v>114</v>
      </c>
      <c r="E517" s="263"/>
      <c r="F517" s="264" t="s">
        <v>57</v>
      </c>
      <c r="G517" s="265" t="s">
        <v>57</v>
      </c>
      <c r="H517" s="354"/>
    </row>
    <row r="518" spans="1:8" s="258" customFormat="1" ht="12.75" customHeight="1">
      <c r="A518" s="259"/>
      <c r="B518" s="266"/>
      <c r="C518" s="267"/>
      <c r="D518" s="268" t="s">
        <v>227</v>
      </c>
      <c r="E518" s="269" t="s">
        <v>228</v>
      </c>
      <c r="F518" s="270"/>
      <c r="G518" s="271"/>
      <c r="H518" s="280"/>
    </row>
    <row r="519" spans="1:8" s="258" customFormat="1" ht="12.75" customHeight="1">
      <c r="A519" s="259"/>
      <c r="B519" s="273" t="s">
        <v>12</v>
      </c>
      <c r="C519" s="348">
        <f>C53+C157+C257+C332+C415</f>
        <v>4020</v>
      </c>
      <c r="D519" s="348">
        <f>D53+D157+D257+D332+D415</f>
        <v>16948</v>
      </c>
      <c r="E519" s="348">
        <f>E53+E157+E257+E332+E415</f>
        <v>322</v>
      </c>
      <c r="F519" s="348">
        <f>C519+D519+E519</f>
        <v>21290</v>
      </c>
      <c r="G519" s="349">
        <f>G53+G157+G257+G332+G415</f>
        <v>18715</v>
      </c>
      <c r="H519" s="281"/>
    </row>
    <row r="520" spans="1:8" ht="12.75" customHeight="1">
      <c r="A520" s="259"/>
      <c r="B520" s="274" t="s">
        <v>106</v>
      </c>
      <c r="C520" s="351">
        <f>C494-C521</f>
        <v>0</v>
      </c>
      <c r="D520" s="351">
        <f>D494-D521</f>
        <v>5369</v>
      </c>
      <c r="E520" s="351">
        <f>E494-E521</f>
        <v>0</v>
      </c>
      <c r="F520" s="352">
        <f>C520+D520+E520</f>
        <v>5369</v>
      </c>
      <c r="G520" s="352">
        <f>G494-G521</f>
        <v>4140</v>
      </c>
      <c r="H520" s="283"/>
    </row>
    <row r="521" spans="1:8" ht="12.75" customHeight="1">
      <c r="A521" s="259"/>
      <c r="B521" s="274" t="s">
        <v>14</v>
      </c>
      <c r="C521" s="350">
        <f>C492</f>
        <v>0</v>
      </c>
      <c r="D521" s="350">
        <f>D492</f>
        <v>16580</v>
      </c>
      <c r="E521" s="350">
        <f>E492</f>
        <v>0</v>
      </c>
      <c r="F521" s="350">
        <f>C521+D521+E521</f>
        <v>16580</v>
      </c>
      <c r="G521" s="353">
        <f>G492</f>
        <v>14985</v>
      </c>
      <c r="H521" s="285"/>
    </row>
    <row r="522" spans="1:8" ht="12.75" customHeight="1">
      <c r="A522" s="259"/>
      <c r="B522" s="275" t="s">
        <v>15</v>
      </c>
      <c r="C522" s="354">
        <f>SUM(C519:C521)</f>
        <v>4020</v>
      </c>
      <c r="D522" s="354">
        <f>SUM(D519:D521)</f>
        <v>38897</v>
      </c>
      <c r="E522" s="354">
        <f>SUM(E519:E521)</f>
        <v>322</v>
      </c>
      <c r="F522" s="354">
        <f>SUM(F519:F521)</f>
        <v>43239</v>
      </c>
      <c r="G522" s="355">
        <f>SUM(G519:G521)</f>
        <v>37840</v>
      </c>
      <c r="H522" s="285"/>
    </row>
    <row r="523" spans="1:8" ht="12.75" customHeight="1">
      <c r="A523" s="276"/>
      <c r="B523" s="274" t="s">
        <v>223</v>
      </c>
      <c r="C523" s="350">
        <f>SUM(C512)</f>
        <v>35</v>
      </c>
      <c r="D523" s="350">
        <f>SUM(D512)</f>
        <v>16416</v>
      </c>
      <c r="E523" s="350">
        <f>SUM(E512)</f>
        <v>0</v>
      </c>
      <c r="F523" s="350">
        <f>C523+D523+E523</f>
        <v>16451</v>
      </c>
      <c r="G523" s="353">
        <f>G502</f>
        <v>15000</v>
      </c>
      <c r="H523" s="285"/>
    </row>
    <row r="524" spans="1:8" ht="12.75" customHeight="1">
      <c r="A524" s="276"/>
      <c r="B524" s="275" t="s">
        <v>57</v>
      </c>
      <c r="C524" s="354">
        <f>C522+C523</f>
        <v>4055</v>
      </c>
      <c r="D524" s="354">
        <f>D522+D523</f>
        <v>55313</v>
      </c>
      <c r="E524" s="354">
        <f>E522+E523</f>
        <v>322</v>
      </c>
      <c r="F524" s="354">
        <f>F522+F523</f>
        <v>59690</v>
      </c>
      <c r="G524" s="356">
        <f>G522+G523</f>
        <v>52840</v>
      </c>
      <c r="H524" s="285"/>
    </row>
    <row r="525" spans="1:8" ht="12.75" customHeight="1">
      <c r="A525" s="276"/>
      <c r="B525" s="277" t="s">
        <v>229</v>
      </c>
      <c r="C525" s="357">
        <f>C524/$F$524</f>
        <v>0.06793432735801642</v>
      </c>
      <c r="D525" s="357">
        <f>D524/$F$524</f>
        <v>0.9266711341933322</v>
      </c>
      <c r="E525" s="357">
        <f>E524/$F$524</f>
        <v>0.005394538448651365</v>
      </c>
      <c r="F525" s="357">
        <f>F524/$F$524</f>
        <v>1</v>
      </c>
      <c r="G525" s="358"/>
      <c r="H525" s="285"/>
    </row>
    <row r="526" spans="1:8" ht="12.75" customHeight="1">
      <c r="A526" s="276"/>
      <c r="B526" s="260"/>
      <c r="C526" s="278"/>
      <c r="D526" s="279"/>
      <c r="E526" s="279"/>
      <c r="F526" s="280"/>
      <c r="G526" s="281"/>
      <c r="H526" s="285"/>
    </row>
    <row r="527" spans="1:7" ht="12.75" customHeight="1">
      <c r="A527" s="276"/>
      <c r="B527" s="260"/>
      <c r="C527" s="278"/>
      <c r="D527" s="279"/>
      <c r="E527" s="279"/>
      <c r="F527" s="282"/>
      <c r="G527" s="283"/>
    </row>
    <row r="528" spans="1:7" ht="12.75" customHeight="1">
      <c r="A528" s="276"/>
      <c r="B528" s="273"/>
      <c r="C528" s="284">
        <v>2008</v>
      </c>
      <c r="D528" s="284">
        <v>2007</v>
      </c>
      <c r="E528" s="303" t="s">
        <v>230</v>
      </c>
      <c r="F528" s="289"/>
      <c r="G528" s="285"/>
    </row>
    <row r="529" spans="1:7" ht="12.75" customHeight="1">
      <c r="A529" s="276"/>
      <c r="B529" s="274" t="s">
        <v>231</v>
      </c>
      <c r="C529" s="286"/>
      <c r="D529" s="286">
        <v>50694</v>
      </c>
      <c r="E529" s="304">
        <f>C529-D529</f>
        <v>-50694</v>
      </c>
      <c r="F529" s="266"/>
      <c r="G529" s="285"/>
    </row>
    <row r="530" spans="1:7" ht="12.75" customHeight="1">
      <c r="A530" s="276"/>
      <c r="B530" s="274" t="s">
        <v>223</v>
      </c>
      <c r="C530" s="286">
        <f>F523</f>
        <v>16451</v>
      </c>
      <c r="D530" s="286">
        <v>15000</v>
      </c>
      <c r="E530" s="304">
        <f>C530-D530</f>
        <v>1451</v>
      </c>
      <c r="F530" s="266"/>
      <c r="G530" s="285"/>
    </row>
    <row r="531" spans="1:7" ht="12.75" customHeight="1">
      <c r="A531" s="276"/>
      <c r="B531" s="274" t="s">
        <v>98</v>
      </c>
      <c r="C531" s="286">
        <f>F521</f>
        <v>16580</v>
      </c>
      <c r="D531" s="286">
        <v>14985</v>
      </c>
      <c r="E531" s="304">
        <f>C531-D531</f>
        <v>1595</v>
      </c>
      <c r="F531" s="266"/>
      <c r="G531" s="316"/>
    </row>
    <row r="532" spans="1:7" ht="12.75" customHeight="1">
      <c r="A532" s="276"/>
      <c r="B532" s="274" t="s">
        <v>106</v>
      </c>
      <c r="C532" s="286">
        <f>F520</f>
        <v>5369</v>
      </c>
      <c r="D532" s="286">
        <v>4140</v>
      </c>
      <c r="E532" s="304">
        <f>C532-D532</f>
        <v>1229</v>
      </c>
      <c r="F532" s="266"/>
      <c r="G532" s="285"/>
    </row>
    <row r="533" spans="1:7" ht="12.75" customHeight="1">
      <c r="A533" s="276"/>
      <c r="B533" s="287" t="s">
        <v>232</v>
      </c>
      <c r="C533" s="288">
        <f>C529-C530-C531-C532</f>
        <v>-38400</v>
      </c>
      <c r="D533" s="288">
        <v>16569</v>
      </c>
      <c r="E533" s="305">
        <f>C533-D533</f>
        <v>-54969</v>
      </c>
      <c r="F533" s="289"/>
      <c r="G533" s="285"/>
    </row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>
      <c r="B539" s="359"/>
    </row>
    <row r="540" ht="12.75" customHeight="1">
      <c r="B540" s="360"/>
    </row>
    <row r="541" ht="12.75" customHeight="1"/>
    <row r="542" ht="12.75" customHeight="1"/>
    <row r="543" ht="12.75" customHeight="1"/>
    <row r="544" ht="12.75" customHeight="1"/>
    <row r="545" ht="12.75" customHeight="1">
      <c r="B545" s="272"/>
    </row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</sheetData>
  <mergeCells count="1">
    <mergeCell ref="D3:E3"/>
  </mergeCells>
  <printOptions horizontalCentered="1"/>
  <pageMargins left="0.15748031496062992" right="0.2362204724409449" top="0.6" bottom="0.43" header="0.27" footer="0.25"/>
  <pageSetup horizontalDpi="600" verticalDpi="600" orientation="portrait" paperSize="9" scale="72" r:id="rId3"/>
  <rowBreaks count="7" manualBreakCount="7">
    <brk id="67" max="6" man="1"/>
    <brk id="139" max="6" man="1"/>
    <brk id="211" max="6" man="1"/>
    <brk id="291" max="6" man="1"/>
    <brk id="355" max="6" man="1"/>
    <brk id="440" max="6" man="1"/>
    <brk id="512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Amnesty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jörgen</dc:creator>
  <cp:keywords/>
  <dc:description/>
  <cp:lastModifiedBy>Datoransvarig</cp:lastModifiedBy>
  <cp:lastPrinted>2007-10-05T08:06:48Z</cp:lastPrinted>
  <dcterms:created xsi:type="dcterms:W3CDTF">2006-10-13T12:03:53Z</dcterms:created>
  <dcterms:modified xsi:type="dcterms:W3CDTF">2006-12-13T09:16:27Z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