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485" windowHeight="4890" activeTab="0"/>
  </bookViews>
  <sheets>
    <sheet name="Budget 2008" sheetId="1" r:id="rId1"/>
    <sheet name="Diagram" sheetId="2" r:id="rId2"/>
    <sheet name="Blad3" sheetId="3" r:id="rId3"/>
    <sheet name="Blad4" sheetId="4" r:id="rId4"/>
  </sheets>
  <externalReferences>
    <externalReference r:id="rId7"/>
  </externalReferences>
  <definedNames>
    <definedName name="Fördelningkostnader">#REF!</definedName>
    <definedName name="Fördelningsprinciper">#REF!</definedName>
    <definedName name="JusteringAmnestyPress">#REF!</definedName>
    <definedName name="Justeringmedlemmar">#REF!</definedName>
    <definedName name="Kontofördelning">#REF!</definedName>
    <definedName name="_xlnm.Print_Area" localSheetId="0">'Budget 2008'!$A$1:$K$93</definedName>
    <definedName name="_xlnm.Print_Titles" localSheetId="0">'Budget 2008'!$5:$8</definedName>
  </definedNames>
  <calcPr fullCalcOnLoad="1"/>
</workbook>
</file>

<file path=xl/comments1.xml><?xml version="1.0" encoding="utf-8"?>
<comments xmlns="http://schemas.openxmlformats.org/spreadsheetml/2006/main">
  <authors>
    <author>Amnesty International</author>
  </authors>
  <commentList>
    <comment ref="L8" authorId="0">
      <text>
        <r>
          <rPr>
            <b/>
            <sz val="8"/>
            <rFont val="Tahoma"/>
            <family val="0"/>
          </rPr>
          <t>Hämtas från filen tidrapporter och sammanställningen där.</t>
        </r>
      </text>
    </comment>
    <comment ref="M8" authorId="0">
      <text>
        <r>
          <rPr>
            <b/>
            <sz val="8"/>
            <rFont val="Tahoma"/>
            <family val="0"/>
          </rPr>
          <t>Programmet tilldelas lika stort administrativt pålägg som det drar lönekostnader.</t>
        </r>
      </text>
    </comment>
    <comment ref="A90" authorId="0">
      <text>
        <r>
          <rPr>
            <b/>
            <sz val="8"/>
            <rFont val="Tahoma"/>
            <family val="0"/>
          </rPr>
          <t>Inklusive fördelade lönekostnader</t>
        </r>
      </text>
    </comment>
  </commentList>
</comments>
</file>

<file path=xl/sharedStrings.xml><?xml version="1.0" encoding="utf-8"?>
<sst xmlns="http://schemas.openxmlformats.org/spreadsheetml/2006/main" count="105" uniqueCount="88">
  <si>
    <t>Direkta</t>
  </si>
  <si>
    <t>Fördelade</t>
  </si>
  <si>
    <t>Summa</t>
  </si>
  <si>
    <t>programkostnader</t>
  </si>
  <si>
    <t>kostnader</t>
  </si>
  <si>
    <t xml:space="preserve">kostnader </t>
  </si>
  <si>
    <t>%</t>
  </si>
  <si>
    <t>DL</t>
  </si>
  <si>
    <t>Adm</t>
  </si>
  <si>
    <t>Specialgrupper</t>
  </si>
  <si>
    <t>Arbetsgrupper</t>
  </si>
  <si>
    <t>Distrikt</t>
  </si>
  <si>
    <t>Blixtaktioner</t>
  </si>
  <si>
    <t>Kortkampanjen</t>
  </si>
  <si>
    <t>4. Medlemmar och organisation</t>
  </si>
  <si>
    <t>Intersektionella möten</t>
  </si>
  <si>
    <t>Försäljning</t>
  </si>
  <si>
    <t>SUMMA PROGRAMKOSTNADER</t>
  </si>
  <si>
    <t>Sekretariatet</t>
  </si>
  <si>
    <t>Avskrivningar</t>
  </si>
  <si>
    <t>SUMMA SEKTIONSKOSTN.</t>
  </si>
  <si>
    <t xml:space="preserve">Internationella sekretariatet </t>
  </si>
  <si>
    <t>TOTALA KOSTNADER</t>
  </si>
  <si>
    <t>SAMMANFATTNING</t>
  </si>
  <si>
    <t xml:space="preserve"> (%)</t>
  </si>
  <si>
    <t>Direkta programkostnader</t>
  </si>
  <si>
    <t>Direkta programlönekostnader</t>
  </si>
  <si>
    <t>Summa direkta programkostnader</t>
  </si>
  <si>
    <t>Summa sektionskostnader</t>
  </si>
  <si>
    <t>Internationella sekretariatet</t>
  </si>
  <si>
    <t>Summa kostnader</t>
  </si>
  <si>
    <t>Summa adm</t>
  </si>
  <si>
    <t>Ungdomsarbete</t>
  </si>
  <si>
    <t>MR-info</t>
  </si>
  <si>
    <t>Total</t>
  </si>
  <si>
    <t xml:space="preserve">Administration </t>
  </si>
  <si>
    <t>Kampanjer &amp; aktioner</t>
  </si>
  <si>
    <t>Lobbyverksamhet (inkl EU-för.)</t>
  </si>
  <si>
    <t>Mediaarbete</t>
  </si>
  <si>
    <t>Amnesty Press</t>
  </si>
  <si>
    <t>3. Stöd till aktivism</t>
  </si>
  <si>
    <t xml:space="preserve">Årsmötet </t>
  </si>
  <si>
    <t xml:space="preserve">Budgetmötet </t>
  </si>
  <si>
    <t xml:space="preserve">ICM/Internationella möten </t>
  </si>
  <si>
    <t xml:space="preserve">Styrelsen </t>
  </si>
  <si>
    <t xml:space="preserve">Valberedningen </t>
  </si>
  <si>
    <t>Granskningskommittéen</t>
  </si>
  <si>
    <t xml:space="preserve">Resor o diverse </t>
  </si>
  <si>
    <t>5. Insamlingsarbete</t>
  </si>
  <si>
    <t xml:space="preserve">Amnestyfondens andel </t>
  </si>
  <si>
    <t>6. Gemensamma kostnader</t>
  </si>
  <si>
    <t>Verksamhetsutveckling</t>
  </si>
  <si>
    <t>IT</t>
  </si>
  <si>
    <t>Tryckeri</t>
  </si>
  <si>
    <t>Personal</t>
  </si>
  <si>
    <t>7. Internationella rörelsen</t>
  </si>
  <si>
    <t>1. Kampanjer</t>
  </si>
  <si>
    <t>Flyktingarbete (inkl RGB)</t>
  </si>
  <si>
    <t>2. Information och kommunikation</t>
  </si>
  <si>
    <t>Kampanjer</t>
  </si>
  <si>
    <t>Information &amp; Kommunikation</t>
  </si>
  <si>
    <t>Stöd till aktivism</t>
  </si>
  <si>
    <t>Medlemmar &amp; organisation</t>
  </si>
  <si>
    <t>Insamlingsarbete</t>
  </si>
  <si>
    <t>Verksamhetsområde</t>
  </si>
  <si>
    <t>Kostnader</t>
  </si>
  <si>
    <t>Fördelning av lönekostnader (DL) och administrativa kostnader (Adm) på program</t>
  </si>
  <si>
    <t>Sommarkampanj</t>
  </si>
  <si>
    <t>Amnestyakademin</t>
  </si>
  <si>
    <t>Angeläget (Allm arvsf.)</t>
  </si>
  <si>
    <t>Distriktscenter Skåne/Blekinge</t>
  </si>
  <si>
    <t>Distriktscenter Göteborg</t>
  </si>
  <si>
    <t>Landprogram</t>
  </si>
  <si>
    <t>Övrig utbildning</t>
  </si>
  <si>
    <t>Mångfaldsarbete</t>
  </si>
  <si>
    <t>F2f</t>
  </si>
  <si>
    <t>TM</t>
  </si>
  <si>
    <t>Fundraising</t>
  </si>
  <si>
    <t>Medlems- och givardatabas</t>
  </si>
  <si>
    <t>MR-projekt i Turkiet</t>
  </si>
  <si>
    <t>Sneställt (Allm arvsf.)</t>
  </si>
  <si>
    <t>Distrikt Sthlm</t>
  </si>
  <si>
    <t>Budget</t>
  </si>
  <si>
    <t>Angeläget - egen regi</t>
  </si>
  <si>
    <t>Sneställt - egen regi</t>
  </si>
  <si>
    <t>Internationella samarbeten</t>
  </si>
  <si>
    <t>Direkta samt fördelade programkostnader (i tkr), budget 2008</t>
  </si>
  <si>
    <t>Bilaga 5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</si>
</sst>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0.0"/>
    <numFmt numFmtId="167" formatCode="#,##0,"/>
    <numFmt numFmtId="168" formatCode="#,##0&quot; kr&quot;;\-#,##0&quot; kr&quot;"/>
    <numFmt numFmtId="169" formatCode="#,##0&quot; kr&quot;;[Red]\-#,##0&quot; kr&quot;"/>
    <numFmt numFmtId="170" formatCode="#,##0.00&quot; kr&quot;;\-#,##0.00&quot; kr&quot;"/>
    <numFmt numFmtId="171" formatCode="#,##0.00&quot; kr&quot;;[Red]\-#,##0.00&quot; kr&quot;"/>
    <numFmt numFmtId="172" formatCode="_-* #,##0&quot; kr&quot;_-;\-* #,##0&quot; kr&quot;_-;_-* &quot;-&quot;&quot; kr&quot;_-;_-@_-"/>
    <numFmt numFmtId="173" formatCode="_-* #,##0_ _k_r_-;\-* #,##0_ _k_r_-;_-* &quot;-&quot;_ _k_r_-;_-@_-"/>
    <numFmt numFmtId="174" formatCode="_-* #,##0.00&quot; kr&quot;_-;\-* #,##0.00&quot; kr&quot;_-;_-* &quot;-&quot;??&quot; kr&quot;_-;_-@_-"/>
    <numFmt numFmtId="175" formatCode="_-* #,##0.00_ _k_r_-;\-* #,##0.00_ _k_r_-;_-* &quot;-&quot;??_ _k_r_-;_-@_-"/>
    <numFmt numFmtId="176" formatCode="yy/m/d"/>
    <numFmt numFmtId="177" formatCode="d/mmm/yy"/>
    <numFmt numFmtId="178" formatCode="d/mmm"/>
    <numFmt numFmtId="179" formatCode="h\.mm\ AM/PM"/>
    <numFmt numFmtId="180" formatCode="h\.mm\.ss\ AM/PM"/>
    <numFmt numFmtId="181" formatCode="h\.mm"/>
    <numFmt numFmtId="182" formatCode="h\.mm\.ss"/>
    <numFmt numFmtId="183" formatCode="yy/m/d\ h\.mm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"/>
    <numFmt numFmtId="190" formatCode="#,##0.000"/>
    <numFmt numFmtId="191" formatCode="00.0"/>
    <numFmt numFmtId="192" formatCode="0.00000000"/>
    <numFmt numFmtId="193" formatCode="_-* #,##0.0\ &quot;kr&quot;_-;\-* #,##0.0\ &quot;kr&quot;_-;_-* &quot;-&quot;??\ &quot;kr&quot;_-;_-@_-"/>
    <numFmt numFmtId="194" formatCode="_-* #,##0\ &quot;kr&quot;_-;\-* #,##0\ &quot;kr&quot;_-;_-* &quot;-&quot;??\ &quot;kr&quot;_-;_-@_-"/>
    <numFmt numFmtId="195" formatCode="_-* #,##0.0\ _k_r_-;\-* #,##0.0\ _k_r_-;_-* &quot;-&quot;??\ _k_r_-;_-@_-"/>
    <numFmt numFmtId="196" formatCode="_-* #,##0\ _k_r_-;\-* #,##0\ _k_r_-;_-* &quot;-&quot;??\ _k_r_-;_-@_-"/>
  </numFmts>
  <fonts count="2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ms Rmn"/>
      <family val="0"/>
    </font>
    <font>
      <sz val="10"/>
      <name val="Geneva"/>
      <family val="0"/>
    </font>
    <font>
      <b/>
      <sz val="8"/>
      <name val="Tahoma"/>
      <family val="0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name val="Verdana"/>
      <family val="2"/>
    </font>
    <font>
      <sz val="8.25"/>
      <name val="Arial"/>
      <family val="0"/>
    </font>
    <font>
      <b/>
      <sz val="10"/>
      <name val="Arial"/>
      <family val="0"/>
    </font>
    <font>
      <sz val="10"/>
      <color indexed="1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u val="single"/>
      <sz val="10"/>
      <name val="Verdana"/>
      <family val="2"/>
    </font>
    <font>
      <b/>
      <u val="single"/>
      <sz val="10"/>
      <name val="Verdana"/>
      <family val="2"/>
    </font>
    <font>
      <b/>
      <i/>
      <sz val="12"/>
      <name val="Verdana"/>
      <family val="2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" fontId="5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7" fillId="2" borderId="0" xfId="19" applyFont="1" applyFill="1" applyBorder="1" applyAlignment="1">
      <alignment horizontal="left"/>
      <protection/>
    </xf>
    <xf numFmtId="0" fontId="7" fillId="0" borderId="0" xfId="19" applyFont="1" applyFill="1" applyBorder="1" applyAlignment="1">
      <alignment horizontal="left"/>
      <protection/>
    </xf>
    <xf numFmtId="0" fontId="8" fillId="0" borderId="0" xfId="19" applyFont="1" applyFill="1">
      <alignment/>
      <protection/>
    </xf>
    <xf numFmtId="0" fontId="7" fillId="2" borderId="0" xfId="19" applyFont="1" applyFill="1">
      <alignment/>
      <protection/>
    </xf>
    <xf numFmtId="0" fontId="7" fillId="0" borderId="0" xfId="19" applyFont="1" applyFill="1">
      <alignment/>
      <protection/>
    </xf>
    <xf numFmtId="0" fontId="9" fillId="0" borderId="0" xfId="19" applyFont="1" applyFill="1" applyBorder="1" applyAlignment="1">
      <alignment horizontal="left"/>
      <protection/>
    </xf>
    <xf numFmtId="0" fontId="8" fillId="0" borderId="0" xfId="19" applyFont="1" applyAlignment="1">
      <alignment horizontal="left"/>
      <protection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7" fillId="2" borderId="1" xfId="22" applyNumberFormat="1" applyFont="1" applyFill="1" applyBorder="1" applyAlignment="1">
      <alignment horizontal="right"/>
    </xf>
    <xf numFmtId="3" fontId="7" fillId="0" borderId="1" xfId="22" applyNumberFormat="1" applyFont="1" applyFill="1" applyBorder="1" applyAlignment="1">
      <alignment horizontal="right"/>
    </xf>
    <xf numFmtId="3" fontId="7" fillId="2" borderId="1" xfId="19" applyNumberFormat="1" applyFont="1" applyFill="1" applyBorder="1" applyAlignment="1">
      <alignment horizontal="right"/>
      <protection/>
    </xf>
    <xf numFmtId="3" fontId="7" fillId="0" borderId="1" xfId="19" applyNumberFormat="1" applyFont="1" applyFill="1" applyBorder="1" applyAlignment="1">
      <alignment horizontal="right"/>
      <protection/>
    </xf>
    <xf numFmtId="3" fontId="9" fillId="0" borderId="1" xfId="22" applyNumberFormat="1" applyFont="1" applyFill="1" applyBorder="1" applyAlignment="1">
      <alignment horizontal="right"/>
    </xf>
    <xf numFmtId="167" fontId="7" fillId="0" borderId="1" xfId="19" applyNumberFormat="1" applyFont="1" applyFill="1" applyBorder="1" applyAlignment="1">
      <alignment horizontal="right"/>
      <protection/>
    </xf>
    <xf numFmtId="0" fontId="10" fillId="0" borderId="0" xfId="19" applyFont="1" applyAlignment="1">
      <alignment horizontal="left"/>
      <protection/>
    </xf>
    <xf numFmtId="0" fontId="10" fillId="0" borderId="0" xfId="19" applyFont="1">
      <alignment/>
      <protection/>
    </xf>
    <xf numFmtId="9" fontId="10" fillId="0" borderId="0" xfId="19" applyNumberFormat="1" applyFont="1" applyAlignment="1">
      <alignment horizontal="right"/>
      <protection/>
    </xf>
    <xf numFmtId="0" fontId="10" fillId="0" borderId="0" xfId="19" applyFont="1" applyAlignment="1">
      <alignment horizontal="right"/>
      <protection/>
    </xf>
    <xf numFmtId="9" fontId="10" fillId="0" borderId="0" xfId="19" applyNumberFormat="1" applyFont="1">
      <alignment/>
      <protection/>
    </xf>
    <xf numFmtId="4" fontId="10" fillId="0" borderId="0" xfId="19" applyNumberFormat="1" applyFont="1">
      <alignment/>
      <protection/>
    </xf>
    <xf numFmtId="0" fontId="14" fillId="0" borderId="0" xfId="19" applyFont="1" applyAlignment="1">
      <alignment horizontal="left"/>
      <protection/>
    </xf>
    <xf numFmtId="0" fontId="15" fillId="0" borderId="0" xfId="19" applyFont="1">
      <alignment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>
      <alignment/>
      <protection/>
    </xf>
    <xf numFmtId="0" fontId="17" fillId="0" borderId="0" xfId="19" applyFont="1" applyAlignment="1">
      <alignment horizontal="left"/>
      <protection/>
    </xf>
    <xf numFmtId="3" fontId="17" fillId="0" borderId="0" xfId="22" applyNumberFormat="1" applyFont="1" applyAlignment="1">
      <alignment horizontal="right"/>
    </xf>
    <xf numFmtId="0" fontId="16" fillId="0" borderId="0" xfId="19" applyFont="1" applyAlignment="1">
      <alignment horizontal="left"/>
      <protection/>
    </xf>
    <xf numFmtId="3" fontId="17" fillId="0" borderId="2" xfId="22" applyNumberFormat="1" applyFont="1" applyBorder="1" applyAlignment="1">
      <alignment horizontal="centerContinuous"/>
    </xf>
    <xf numFmtId="0" fontId="10" fillId="0" borderId="3" xfId="19" applyFont="1" applyFill="1" applyBorder="1" applyAlignment="1">
      <alignment horizontal="centerContinuous"/>
      <protection/>
    </xf>
    <xf numFmtId="9" fontId="10" fillId="0" borderId="4" xfId="19" applyNumberFormat="1" applyFont="1" applyBorder="1" applyAlignment="1">
      <alignment horizontal="centerContinuous"/>
      <protection/>
    </xf>
    <xf numFmtId="0" fontId="10" fillId="0" borderId="4" xfId="19" applyFont="1" applyBorder="1" applyAlignment="1">
      <alignment horizontal="centerContinuous"/>
      <protection/>
    </xf>
    <xf numFmtId="9" fontId="10" fillId="0" borderId="5" xfId="19" applyNumberFormat="1" applyFont="1" applyBorder="1">
      <alignment/>
      <protection/>
    </xf>
    <xf numFmtId="0" fontId="10" fillId="0" borderId="0" xfId="19" applyFont="1" applyBorder="1">
      <alignment/>
      <protection/>
    </xf>
    <xf numFmtId="0" fontId="17" fillId="0" borderId="6" xfId="19" applyFont="1" applyFill="1" applyBorder="1" applyAlignment="1">
      <alignment horizontal="centerContinuous"/>
      <protection/>
    </xf>
    <xf numFmtId="0" fontId="10" fillId="0" borderId="0" xfId="19" applyFont="1" applyBorder="1" applyAlignment="1">
      <alignment horizontal="centerContinuous"/>
      <protection/>
    </xf>
    <xf numFmtId="9" fontId="10" fillId="0" borderId="7" xfId="19" applyNumberFormat="1" applyFont="1" applyBorder="1" applyAlignment="1">
      <alignment horizontal="centerContinuous"/>
      <protection/>
    </xf>
    <xf numFmtId="0" fontId="10" fillId="0" borderId="7" xfId="19" applyFont="1" applyBorder="1" applyAlignment="1">
      <alignment horizontal="centerContinuous"/>
      <protection/>
    </xf>
    <xf numFmtId="9" fontId="10" fillId="0" borderId="1" xfId="19" applyNumberFormat="1" applyFont="1" applyBorder="1">
      <alignment/>
      <protection/>
    </xf>
    <xf numFmtId="0" fontId="10" fillId="0" borderId="0" xfId="19" applyFont="1" applyBorder="1" applyAlignment="1">
      <alignment horizontal="center"/>
      <protection/>
    </xf>
    <xf numFmtId="4" fontId="10" fillId="0" borderId="0" xfId="19" applyNumberFormat="1" applyFont="1" applyAlignment="1">
      <alignment horizontal="center"/>
      <protection/>
    </xf>
    <xf numFmtId="0" fontId="17" fillId="0" borderId="0" xfId="19" applyFont="1" applyFill="1" applyBorder="1" applyAlignment="1">
      <alignment horizontal="center"/>
      <protection/>
    </xf>
    <xf numFmtId="9" fontId="10" fillId="0" borderId="7" xfId="19" applyNumberFormat="1" applyFont="1" applyBorder="1" applyAlignment="1">
      <alignment horizontal="right"/>
      <protection/>
    </xf>
    <xf numFmtId="4" fontId="10" fillId="0" borderId="0" xfId="19" applyNumberFormat="1" applyFont="1" applyAlignment="1">
      <alignment horizontal="centerContinuous"/>
      <protection/>
    </xf>
    <xf numFmtId="0" fontId="17" fillId="0" borderId="8" xfId="19" applyFont="1" applyBorder="1" applyAlignment="1">
      <alignment horizontal="right"/>
      <protection/>
    </xf>
    <xf numFmtId="9" fontId="18" fillId="0" borderId="9" xfId="19" applyNumberFormat="1" applyFont="1" applyBorder="1" applyAlignment="1">
      <alignment horizontal="right"/>
      <protection/>
    </xf>
    <xf numFmtId="9" fontId="17" fillId="0" borderId="10" xfId="19" applyNumberFormat="1" applyFont="1" applyBorder="1" applyAlignment="1">
      <alignment horizontal="right"/>
      <protection/>
    </xf>
    <xf numFmtId="4" fontId="10" fillId="0" borderId="0" xfId="19" applyNumberFormat="1" applyFont="1" applyAlignment="1">
      <alignment horizontal="right"/>
      <protection/>
    </xf>
    <xf numFmtId="0" fontId="17" fillId="0" borderId="0" xfId="19" applyFont="1" applyBorder="1" applyAlignment="1" quotePrefix="1">
      <alignment horizontal="right"/>
      <protection/>
    </xf>
    <xf numFmtId="0" fontId="10" fillId="0" borderId="5" xfId="19" applyFont="1" applyBorder="1">
      <alignment/>
      <protection/>
    </xf>
    <xf numFmtId="9" fontId="19" fillId="0" borderId="4" xfId="19" applyNumberFormat="1" applyFont="1" applyBorder="1">
      <alignment/>
      <protection/>
    </xf>
    <xf numFmtId="0" fontId="10" fillId="0" borderId="7" xfId="19" applyFont="1" applyBorder="1">
      <alignment/>
      <protection/>
    </xf>
    <xf numFmtId="0" fontId="10" fillId="0" borderId="4" xfId="19" applyFont="1" applyBorder="1">
      <alignment/>
      <protection/>
    </xf>
    <xf numFmtId="9" fontId="10" fillId="0" borderId="7" xfId="19" applyNumberFormat="1" applyFont="1" applyBorder="1">
      <alignment/>
      <protection/>
    </xf>
    <xf numFmtId="9" fontId="19" fillId="2" borderId="7" xfId="21" applyNumberFormat="1" applyFont="1" applyFill="1" applyBorder="1" applyAlignment="1">
      <alignment horizontal="right"/>
    </xf>
    <xf numFmtId="3" fontId="10" fillId="2" borderId="0" xfId="19" applyNumberFormat="1" applyFont="1" applyFill="1">
      <alignment/>
      <protection/>
    </xf>
    <xf numFmtId="3" fontId="10" fillId="2" borderId="7" xfId="19" applyNumberFormat="1" applyFont="1" applyFill="1" applyBorder="1">
      <alignment/>
      <protection/>
    </xf>
    <xf numFmtId="9" fontId="10" fillId="2" borderId="7" xfId="19" applyNumberFormat="1" applyFont="1" applyFill="1" applyBorder="1">
      <alignment/>
      <protection/>
    </xf>
    <xf numFmtId="3" fontId="10" fillId="0" borderId="0" xfId="19" applyNumberFormat="1" applyFont="1" applyBorder="1">
      <alignment/>
      <protection/>
    </xf>
    <xf numFmtId="9" fontId="19" fillId="0" borderId="7" xfId="21" applyNumberFormat="1" applyFont="1" applyBorder="1" applyAlignment="1">
      <alignment horizontal="right"/>
    </xf>
    <xf numFmtId="3" fontId="10" fillId="0" borderId="7" xfId="19" applyNumberFormat="1" applyFont="1" applyFill="1" applyBorder="1">
      <alignment/>
      <protection/>
    </xf>
    <xf numFmtId="9" fontId="10" fillId="0" borderId="7" xfId="19" applyNumberFormat="1" applyFont="1" applyFill="1" applyBorder="1">
      <alignment/>
      <protection/>
    </xf>
    <xf numFmtId="3" fontId="10" fillId="0" borderId="0" xfId="19" applyNumberFormat="1" applyFont="1">
      <alignment/>
      <protection/>
    </xf>
    <xf numFmtId="3" fontId="10" fillId="0" borderId="7" xfId="19" applyNumberFormat="1" applyFont="1" applyBorder="1">
      <alignment/>
      <protection/>
    </xf>
    <xf numFmtId="3" fontId="17" fillId="0" borderId="10" xfId="22" applyNumberFormat="1" applyFont="1" applyBorder="1" applyAlignment="1">
      <alignment/>
    </xf>
    <xf numFmtId="9" fontId="18" fillId="0" borderId="9" xfId="21" applyNumberFormat="1" applyFont="1" applyBorder="1" applyAlignment="1">
      <alignment/>
    </xf>
    <xf numFmtId="3" fontId="17" fillId="0" borderId="9" xfId="22" applyNumberFormat="1" applyFont="1" applyBorder="1" applyAlignment="1">
      <alignment/>
    </xf>
    <xf numFmtId="3" fontId="17" fillId="0" borderId="8" xfId="22" applyNumberFormat="1" applyFont="1" applyBorder="1" applyAlignment="1">
      <alignment/>
    </xf>
    <xf numFmtId="9" fontId="17" fillId="0" borderId="9" xfId="21" applyNumberFormat="1" applyFont="1" applyBorder="1" applyAlignment="1">
      <alignment/>
    </xf>
    <xf numFmtId="4" fontId="17" fillId="0" borderId="0" xfId="19" applyNumberFormat="1" applyFont="1">
      <alignment/>
      <protection/>
    </xf>
    <xf numFmtId="3" fontId="17" fillId="0" borderId="0" xfId="19" applyNumberFormat="1" applyFont="1" applyBorder="1">
      <alignment/>
      <protection/>
    </xf>
    <xf numFmtId="0" fontId="10" fillId="0" borderId="6" xfId="19" applyFont="1" applyBorder="1">
      <alignment/>
      <protection/>
    </xf>
    <xf numFmtId="0" fontId="10" fillId="0" borderId="1" xfId="19" applyFont="1" applyBorder="1">
      <alignment/>
      <protection/>
    </xf>
    <xf numFmtId="9" fontId="19" fillId="0" borderId="7" xfId="19" applyNumberFormat="1" applyFont="1" applyBorder="1" applyAlignment="1">
      <alignment horizontal="right"/>
      <protection/>
    </xf>
    <xf numFmtId="3" fontId="10" fillId="0" borderId="4" xfId="19" applyNumberFormat="1" applyFont="1" applyBorder="1">
      <alignment/>
      <protection/>
    </xf>
    <xf numFmtId="3" fontId="10" fillId="2" borderId="1" xfId="19" applyNumberFormat="1" applyFont="1" applyFill="1" applyBorder="1">
      <alignment/>
      <protection/>
    </xf>
    <xf numFmtId="3" fontId="10" fillId="0" borderId="1" xfId="19" applyNumberFormat="1" applyFont="1" applyFill="1" applyBorder="1">
      <alignment/>
      <protection/>
    </xf>
    <xf numFmtId="9" fontId="17" fillId="0" borderId="10" xfId="21" applyNumberFormat="1" applyFont="1" applyBorder="1" applyAlignment="1">
      <alignment/>
    </xf>
    <xf numFmtId="3" fontId="17" fillId="0" borderId="0" xfId="22" applyNumberFormat="1" applyFont="1" applyBorder="1" applyAlignment="1">
      <alignment/>
    </xf>
    <xf numFmtId="0" fontId="10" fillId="0" borderId="0" xfId="19" applyFont="1" applyBorder="1" applyAlignment="1">
      <alignment horizontal="left"/>
      <protection/>
    </xf>
    <xf numFmtId="3" fontId="10" fillId="0" borderId="1" xfId="22" applyNumberFormat="1" applyFont="1" applyBorder="1" applyAlignment="1">
      <alignment/>
    </xf>
    <xf numFmtId="3" fontId="10" fillId="0" borderId="5" xfId="22" applyNumberFormat="1" applyFont="1" applyBorder="1" applyAlignment="1">
      <alignment/>
    </xf>
    <xf numFmtId="9" fontId="19" fillId="0" borderId="4" xfId="19" applyNumberFormat="1" applyFont="1" applyBorder="1" applyAlignment="1">
      <alignment horizontal="right"/>
      <protection/>
    </xf>
    <xf numFmtId="3" fontId="10" fillId="2" borderId="0" xfId="19" applyNumberFormat="1" applyFont="1" applyFill="1" applyBorder="1">
      <alignment/>
      <protection/>
    </xf>
    <xf numFmtId="3" fontId="10" fillId="0" borderId="0" xfId="19" applyNumberFormat="1" applyFont="1" applyFill="1" applyBorder="1">
      <alignment/>
      <protection/>
    </xf>
    <xf numFmtId="3" fontId="13" fillId="0" borderId="7" xfId="19" applyNumberFormat="1" applyFont="1" applyBorder="1">
      <alignment/>
      <protection/>
    </xf>
    <xf numFmtId="3" fontId="17" fillId="0" borderId="10" xfId="19" applyNumberFormat="1" applyFont="1" applyBorder="1">
      <alignment/>
      <protection/>
    </xf>
    <xf numFmtId="3" fontId="17" fillId="0" borderId="8" xfId="19" applyNumberFormat="1" applyFont="1" applyBorder="1">
      <alignment/>
      <protection/>
    </xf>
    <xf numFmtId="0" fontId="17" fillId="0" borderId="0" xfId="19" applyFont="1" applyBorder="1" applyAlignment="1">
      <alignment horizontal="right"/>
      <protection/>
    </xf>
    <xf numFmtId="3" fontId="17" fillId="0" borderId="1" xfId="19" applyNumberFormat="1" applyFont="1" applyBorder="1">
      <alignment/>
      <protection/>
    </xf>
    <xf numFmtId="3" fontId="17" fillId="0" borderId="7" xfId="22" applyNumberFormat="1" applyFont="1" applyBorder="1" applyAlignment="1">
      <alignment/>
    </xf>
    <xf numFmtId="9" fontId="17" fillId="0" borderId="1" xfId="19" applyNumberFormat="1" applyFont="1" applyBorder="1">
      <alignment/>
      <protection/>
    </xf>
    <xf numFmtId="0" fontId="17" fillId="0" borderId="0" xfId="19" applyFont="1" applyBorder="1" applyAlignment="1">
      <alignment horizontal="left"/>
      <protection/>
    </xf>
    <xf numFmtId="3" fontId="10" fillId="0" borderId="1" xfId="19" applyNumberFormat="1" applyFont="1" applyBorder="1">
      <alignment/>
      <protection/>
    </xf>
    <xf numFmtId="0" fontId="17" fillId="0" borderId="8" xfId="19" applyFont="1" applyBorder="1" applyAlignment="1">
      <alignment horizontal="left"/>
      <protection/>
    </xf>
    <xf numFmtId="0" fontId="17" fillId="0" borderId="0" xfId="19" applyFont="1">
      <alignment/>
      <protection/>
    </xf>
    <xf numFmtId="0" fontId="10" fillId="2" borderId="6" xfId="19" applyFont="1" applyFill="1" applyBorder="1">
      <alignment/>
      <protection/>
    </xf>
    <xf numFmtId="0" fontId="10" fillId="2" borderId="7" xfId="19" applyFont="1" applyFill="1" applyBorder="1">
      <alignment/>
      <protection/>
    </xf>
    <xf numFmtId="9" fontId="10" fillId="2" borderId="1" xfId="19" applyNumberFormat="1" applyFont="1" applyFill="1" applyBorder="1">
      <alignment/>
      <protection/>
    </xf>
    <xf numFmtId="0" fontId="20" fillId="0" borderId="0" xfId="19" applyFont="1">
      <alignment/>
      <protection/>
    </xf>
    <xf numFmtId="4" fontId="10" fillId="0" borderId="0" xfId="19" applyNumberFormat="1" applyFont="1" applyBorder="1">
      <alignment/>
      <protection/>
    </xf>
    <xf numFmtId="3" fontId="17" fillId="0" borderId="1" xfId="22" applyNumberFormat="1" applyFont="1" applyBorder="1" applyAlignment="1">
      <alignment/>
    </xf>
    <xf numFmtId="0" fontId="10" fillId="0" borderId="2" xfId="19" applyFont="1" applyBorder="1">
      <alignment/>
      <protection/>
    </xf>
    <xf numFmtId="3" fontId="10" fillId="0" borderId="3" xfId="19" applyNumberFormat="1" applyFont="1" applyBorder="1">
      <alignment/>
      <protection/>
    </xf>
    <xf numFmtId="0" fontId="10" fillId="0" borderId="11" xfId="19" applyFont="1" applyBorder="1">
      <alignment/>
      <protection/>
    </xf>
    <xf numFmtId="0" fontId="10" fillId="0" borderId="9" xfId="19" applyFont="1" applyBorder="1">
      <alignment/>
      <protection/>
    </xf>
    <xf numFmtId="0" fontId="10" fillId="2" borderId="0" xfId="19" applyFont="1" applyFill="1" applyBorder="1" applyAlignment="1">
      <alignment horizontal="left"/>
      <protection/>
    </xf>
    <xf numFmtId="3" fontId="10" fillId="2" borderId="1" xfId="22" applyNumberFormat="1" applyFont="1" applyFill="1" applyBorder="1" applyAlignment="1">
      <alignment/>
    </xf>
    <xf numFmtId="0" fontId="17" fillId="0" borderId="12" xfId="19" applyFont="1" applyBorder="1" applyAlignment="1">
      <alignment horizontal="left"/>
      <protection/>
    </xf>
    <xf numFmtId="3" fontId="17" fillId="0" borderId="13" xfId="19" applyNumberFormat="1" applyFont="1" applyBorder="1">
      <alignment/>
      <protection/>
    </xf>
    <xf numFmtId="0" fontId="10" fillId="0" borderId="14" xfId="19" applyFont="1" applyBorder="1">
      <alignment/>
      <protection/>
    </xf>
    <xf numFmtId="0" fontId="10" fillId="0" borderId="15" xfId="19" applyFont="1" applyBorder="1">
      <alignment/>
      <protection/>
    </xf>
    <xf numFmtId="9" fontId="17" fillId="0" borderId="13" xfId="19" applyNumberFormat="1" applyFont="1" applyBorder="1">
      <alignment/>
      <protection/>
    </xf>
    <xf numFmtId="0" fontId="21" fillId="0" borderId="0" xfId="19" applyFont="1" applyAlignment="1">
      <alignment horizontal="left"/>
      <protection/>
    </xf>
    <xf numFmtId="0" fontId="21" fillId="0" borderId="0" xfId="19" applyFont="1" applyBorder="1" applyAlignment="1">
      <alignment horizontal="right"/>
      <protection/>
    </xf>
    <xf numFmtId="0" fontId="17" fillId="0" borderId="0" xfId="19" applyFont="1" applyAlignment="1">
      <alignment horizontal="right"/>
      <protection/>
    </xf>
    <xf numFmtId="0" fontId="10" fillId="0" borderId="0" xfId="19" applyFont="1" applyAlignment="1" quotePrefix="1">
      <alignment horizontal="right"/>
      <protection/>
    </xf>
    <xf numFmtId="0" fontId="20" fillId="0" borderId="7" xfId="19" applyFont="1" applyBorder="1">
      <alignment/>
      <protection/>
    </xf>
    <xf numFmtId="3" fontId="10" fillId="0" borderId="0" xfId="19" applyNumberFormat="1" applyFont="1" applyAlignment="1">
      <alignment horizontal="right"/>
      <protection/>
    </xf>
    <xf numFmtId="0" fontId="20" fillId="0" borderId="0" xfId="19" applyFont="1" applyAlignment="1">
      <alignment horizontal="left"/>
      <protection/>
    </xf>
    <xf numFmtId="3" fontId="20" fillId="0" borderId="0" xfId="19" applyNumberFormat="1" applyFont="1">
      <alignment/>
      <protection/>
    </xf>
    <xf numFmtId="9" fontId="20" fillId="0" borderId="0" xfId="19" applyNumberFormat="1" applyFont="1">
      <alignment/>
      <protection/>
    </xf>
    <xf numFmtId="0" fontId="10" fillId="0" borderId="16" xfId="19" applyFont="1" applyBorder="1">
      <alignment/>
      <protection/>
    </xf>
    <xf numFmtId="4" fontId="10" fillId="0" borderId="17" xfId="19" applyNumberFormat="1" applyFont="1" applyBorder="1">
      <alignment/>
      <protection/>
    </xf>
    <xf numFmtId="3" fontId="20" fillId="0" borderId="0" xfId="19" applyNumberFormat="1" applyFont="1" applyAlignment="1">
      <alignment horizontal="right"/>
      <protection/>
    </xf>
    <xf numFmtId="3" fontId="17" fillId="0" borderId="0" xfId="19" applyNumberFormat="1" applyFont="1">
      <alignment/>
      <protection/>
    </xf>
    <xf numFmtId="9" fontId="17" fillId="0" borderId="0" xfId="19" applyNumberFormat="1" applyFont="1">
      <alignment/>
      <protection/>
    </xf>
    <xf numFmtId="3" fontId="17" fillId="0" borderId="0" xfId="19" applyNumberFormat="1" applyFont="1" applyAlignment="1">
      <alignment horizontal="right"/>
      <protection/>
    </xf>
    <xf numFmtId="164" fontId="10" fillId="0" borderId="0" xfId="19" applyNumberFormat="1" applyFont="1">
      <alignment/>
      <protection/>
    </xf>
    <xf numFmtId="0" fontId="17" fillId="0" borderId="8" xfId="19" applyFont="1" applyBorder="1" applyAlignment="1">
      <alignment horizontal="center"/>
      <protection/>
    </xf>
    <xf numFmtId="0" fontId="17" fillId="0" borderId="6" xfId="19" applyFont="1" applyBorder="1" applyAlignment="1">
      <alignment horizontal="center"/>
      <protection/>
    </xf>
    <xf numFmtId="0" fontId="17" fillId="0" borderId="11" xfId="19" applyFont="1" applyBorder="1" applyAlignment="1">
      <alignment horizontal="center"/>
      <protection/>
    </xf>
    <xf numFmtId="9" fontId="18" fillId="0" borderId="9" xfId="19" applyNumberFormat="1" applyFont="1" applyBorder="1" applyAlignment="1">
      <alignment horizontal="center"/>
      <protection/>
    </xf>
    <xf numFmtId="3" fontId="17" fillId="0" borderId="5" xfId="22" applyNumberFormat="1" applyFont="1" applyBorder="1" applyAlignment="1">
      <alignment horizontal="center"/>
    </xf>
    <xf numFmtId="3" fontId="17" fillId="0" borderId="1" xfId="22" applyNumberFormat="1" applyFont="1" applyBorder="1" applyAlignment="1">
      <alignment horizontal="center"/>
    </xf>
    <xf numFmtId="0" fontId="17" fillId="0" borderId="10" xfId="19" applyFont="1" applyBorder="1" applyAlignment="1">
      <alignment horizontal="center"/>
      <protection/>
    </xf>
    <xf numFmtId="0" fontId="17" fillId="0" borderId="9" xfId="19" applyFont="1" applyBorder="1" applyAlignment="1">
      <alignment horizontal="center"/>
      <protection/>
    </xf>
    <xf numFmtId="0" fontId="17" fillId="3" borderId="11" xfId="19" applyFont="1" applyFill="1" applyBorder="1" applyAlignment="1">
      <alignment horizontal="center"/>
      <protection/>
    </xf>
    <xf numFmtId="167" fontId="7" fillId="3" borderId="5" xfId="20" applyNumberFormat="1" applyFont="1" applyFill="1" applyBorder="1">
      <alignment/>
      <protection/>
    </xf>
    <xf numFmtId="3" fontId="7" fillId="3" borderId="6" xfId="22" applyNumberFormat="1" applyFont="1" applyFill="1" applyBorder="1" applyAlignment="1">
      <alignment horizontal="right"/>
    </xf>
    <xf numFmtId="3" fontId="17" fillId="3" borderId="11" xfId="22" applyNumberFormat="1" applyFont="1" applyFill="1" applyBorder="1" applyAlignment="1">
      <alignment/>
    </xf>
    <xf numFmtId="0" fontId="10" fillId="3" borderId="6" xfId="19" applyFont="1" applyFill="1" applyBorder="1">
      <alignment/>
      <protection/>
    </xf>
    <xf numFmtId="167" fontId="7" fillId="3" borderId="6" xfId="19" applyNumberFormat="1" applyFont="1" applyFill="1" applyBorder="1" applyAlignment="1">
      <alignment horizontal="right"/>
      <protection/>
    </xf>
    <xf numFmtId="3" fontId="7" fillId="3" borderId="6" xfId="19" applyNumberFormat="1" applyFont="1" applyFill="1" applyBorder="1" applyAlignment="1">
      <alignment horizontal="right"/>
      <protection/>
    </xf>
    <xf numFmtId="3" fontId="10" fillId="3" borderId="6" xfId="22" applyNumberFormat="1" applyFont="1" applyFill="1" applyBorder="1" applyAlignment="1">
      <alignment/>
    </xf>
    <xf numFmtId="3" fontId="10" fillId="3" borderId="2" xfId="22" applyNumberFormat="1" applyFont="1" applyFill="1" applyBorder="1" applyAlignment="1">
      <alignment/>
    </xf>
    <xf numFmtId="3" fontId="9" fillId="3" borderId="6" xfId="22" applyNumberFormat="1" applyFont="1" applyFill="1" applyBorder="1" applyAlignment="1">
      <alignment horizontal="right"/>
    </xf>
    <xf numFmtId="3" fontId="17" fillId="3" borderId="11" xfId="19" applyNumberFormat="1" applyFont="1" applyFill="1" applyBorder="1">
      <alignment/>
      <protection/>
    </xf>
    <xf numFmtId="3" fontId="17" fillId="3" borderId="6" xfId="19" applyNumberFormat="1" applyFont="1" applyFill="1" applyBorder="1">
      <alignment/>
      <protection/>
    </xf>
    <xf numFmtId="3" fontId="10" fillId="3" borderId="6" xfId="19" applyNumberFormat="1" applyFont="1" applyFill="1" applyBorder="1">
      <alignment/>
      <protection/>
    </xf>
    <xf numFmtId="3" fontId="17" fillId="3" borderId="6" xfId="22" applyNumberFormat="1" applyFont="1" applyFill="1" applyBorder="1" applyAlignment="1">
      <alignment/>
    </xf>
    <xf numFmtId="3" fontId="17" fillId="3" borderId="14" xfId="19" applyNumberFormat="1" applyFont="1" applyFill="1" applyBorder="1">
      <alignment/>
      <protection/>
    </xf>
    <xf numFmtId="0" fontId="17" fillId="3" borderId="9" xfId="19" applyFont="1" applyFill="1" applyBorder="1" applyAlignment="1">
      <alignment horizontal="center"/>
      <protection/>
    </xf>
    <xf numFmtId="0" fontId="10" fillId="3" borderId="0" xfId="19" applyFont="1" applyFill="1">
      <alignment/>
      <protection/>
    </xf>
    <xf numFmtId="0" fontId="10" fillId="3" borderId="7" xfId="19" applyFont="1" applyFill="1" applyBorder="1">
      <alignment/>
      <protection/>
    </xf>
    <xf numFmtId="3" fontId="10" fillId="3" borderId="0" xfId="19" applyNumberFormat="1" applyFont="1" applyFill="1">
      <alignment/>
      <protection/>
    </xf>
    <xf numFmtId="3" fontId="10" fillId="3" borderId="7" xfId="19" applyNumberFormat="1" applyFont="1" applyFill="1" applyBorder="1">
      <alignment/>
      <protection/>
    </xf>
    <xf numFmtId="3" fontId="17" fillId="3" borderId="9" xfId="22" applyNumberFormat="1" applyFont="1" applyFill="1" applyBorder="1" applyAlignment="1">
      <alignment/>
    </xf>
    <xf numFmtId="3" fontId="17" fillId="3" borderId="8" xfId="22" applyNumberFormat="1" applyFont="1" applyFill="1" applyBorder="1" applyAlignment="1">
      <alignment/>
    </xf>
    <xf numFmtId="3" fontId="10" fillId="3" borderId="0" xfId="19" applyNumberFormat="1" applyFont="1" applyFill="1" applyBorder="1">
      <alignment/>
      <protection/>
    </xf>
    <xf numFmtId="3" fontId="17" fillId="3" borderId="2" xfId="22" applyNumberFormat="1" applyFont="1" applyFill="1" applyBorder="1" applyAlignment="1">
      <alignment/>
    </xf>
    <xf numFmtId="3" fontId="17" fillId="3" borderId="3" xfId="22" applyNumberFormat="1" applyFont="1" applyFill="1" applyBorder="1" applyAlignment="1">
      <alignment/>
    </xf>
    <xf numFmtId="3" fontId="17" fillId="3" borderId="9" xfId="19" applyNumberFormat="1" applyFont="1" applyFill="1" applyBorder="1">
      <alignment/>
      <protection/>
    </xf>
    <xf numFmtId="0" fontId="10" fillId="3" borderId="3" xfId="19" applyFont="1" applyFill="1" applyBorder="1">
      <alignment/>
      <protection/>
    </xf>
    <xf numFmtId="0" fontId="10" fillId="3" borderId="8" xfId="19" applyFont="1" applyFill="1" applyBorder="1">
      <alignment/>
      <protection/>
    </xf>
    <xf numFmtId="0" fontId="10" fillId="3" borderId="0" xfId="19" applyFont="1" applyFill="1" applyBorder="1">
      <alignment/>
      <protection/>
    </xf>
    <xf numFmtId="0" fontId="10" fillId="3" borderId="12" xfId="19" applyFont="1" applyFill="1" applyBorder="1">
      <alignment/>
      <protection/>
    </xf>
    <xf numFmtId="3" fontId="17" fillId="3" borderId="5" xfId="22" applyNumberFormat="1" applyFont="1" applyFill="1" applyBorder="1" applyAlignment="1">
      <alignment horizontal="center"/>
    </xf>
    <xf numFmtId="3" fontId="17" fillId="3" borderId="7" xfId="22" applyNumberFormat="1" applyFont="1" applyFill="1" applyBorder="1" applyAlignment="1">
      <alignment horizontal="center"/>
    </xf>
    <xf numFmtId="0" fontId="17" fillId="3" borderId="10" xfId="19" applyFont="1" applyFill="1" applyBorder="1" applyAlignment="1">
      <alignment horizontal="center"/>
      <protection/>
    </xf>
    <xf numFmtId="0" fontId="10" fillId="3" borderId="5" xfId="19" applyFont="1" applyFill="1" applyBorder="1">
      <alignment/>
      <protection/>
    </xf>
    <xf numFmtId="0" fontId="10" fillId="3" borderId="1" xfId="19" applyFont="1" applyFill="1" applyBorder="1">
      <alignment/>
      <protection/>
    </xf>
    <xf numFmtId="3" fontId="10" fillId="3" borderId="1" xfId="19" applyNumberFormat="1" applyFont="1" applyFill="1" applyBorder="1">
      <alignment/>
      <protection/>
    </xf>
    <xf numFmtId="3" fontId="17" fillId="3" borderId="10" xfId="22" applyNumberFormat="1" applyFont="1" applyFill="1" applyBorder="1" applyAlignment="1">
      <alignment/>
    </xf>
    <xf numFmtId="3" fontId="13" fillId="3" borderId="1" xfId="19" applyNumberFormat="1" applyFont="1" applyFill="1" applyBorder="1">
      <alignment/>
      <protection/>
    </xf>
    <xf numFmtId="3" fontId="17" fillId="3" borderId="10" xfId="19" applyNumberFormat="1" applyFont="1" applyFill="1" applyBorder="1">
      <alignment/>
      <protection/>
    </xf>
    <xf numFmtId="3" fontId="17" fillId="3" borderId="5" xfId="19" applyNumberFormat="1" applyFont="1" applyFill="1" applyBorder="1">
      <alignment/>
      <protection/>
    </xf>
    <xf numFmtId="3" fontId="17" fillId="3" borderId="13" xfId="19" applyNumberFormat="1" applyFont="1" applyFill="1" applyBorder="1">
      <alignment/>
      <protection/>
    </xf>
    <xf numFmtId="3" fontId="17" fillId="3" borderId="2" xfId="22" applyNumberFormat="1" applyFont="1" applyFill="1" applyBorder="1" applyAlignment="1">
      <alignment horizontal="centerContinuous"/>
    </xf>
    <xf numFmtId="0" fontId="10" fillId="3" borderId="4" xfId="19" applyFont="1" applyFill="1" applyBorder="1" applyAlignment="1">
      <alignment horizontal="centerContinuous"/>
      <protection/>
    </xf>
    <xf numFmtId="0" fontId="17" fillId="3" borderId="6" xfId="19" applyFont="1" applyFill="1" applyBorder="1" applyAlignment="1">
      <alignment horizontal="centerContinuous"/>
      <protection/>
    </xf>
    <xf numFmtId="0" fontId="10" fillId="3" borderId="7" xfId="19" applyFont="1" applyFill="1" applyBorder="1" applyAlignment="1">
      <alignment horizontal="centerContinuous"/>
      <protection/>
    </xf>
    <xf numFmtId="9" fontId="19" fillId="0" borderId="7" xfId="21" applyNumberFormat="1" applyFont="1" applyFill="1" applyBorder="1" applyAlignment="1">
      <alignment horizontal="right"/>
    </xf>
    <xf numFmtId="3" fontId="19" fillId="2" borderId="7" xfId="19" applyNumberFormat="1" applyFont="1" applyFill="1" applyBorder="1" applyAlignment="1">
      <alignment horizontal="right"/>
      <protection/>
    </xf>
    <xf numFmtId="3" fontId="19" fillId="0" borderId="7" xfId="19" applyNumberFormat="1" applyFont="1" applyFill="1" applyBorder="1" applyAlignment="1">
      <alignment horizontal="right"/>
      <protection/>
    </xf>
    <xf numFmtId="0" fontId="10" fillId="0" borderId="0" xfId="19" applyFont="1" applyFill="1" applyBorder="1" applyAlignment="1">
      <alignment horizontal="left"/>
      <protection/>
    </xf>
    <xf numFmtId="3" fontId="10" fillId="0" borderId="1" xfId="22" applyNumberFormat="1" applyFont="1" applyFill="1" applyBorder="1" applyAlignment="1">
      <alignment/>
    </xf>
    <xf numFmtId="0" fontId="10" fillId="0" borderId="6" xfId="19" applyFont="1" applyFill="1" applyBorder="1">
      <alignment/>
      <protection/>
    </xf>
    <xf numFmtId="0" fontId="10" fillId="0" borderId="7" xfId="19" applyFont="1" applyFill="1" applyBorder="1">
      <alignment/>
      <protection/>
    </xf>
    <xf numFmtId="9" fontId="10" fillId="0" borderId="1" xfId="19" applyNumberFormat="1" applyFont="1" applyFill="1" applyBorder="1">
      <alignment/>
      <protection/>
    </xf>
    <xf numFmtId="3" fontId="10" fillId="0" borderId="5" xfId="19" applyNumberFormat="1" applyFont="1" applyBorder="1">
      <alignment/>
      <protection/>
    </xf>
    <xf numFmtId="9" fontId="10" fillId="0" borderId="9" xfId="19" applyNumberFormat="1" applyFont="1" applyFill="1" applyBorder="1">
      <alignment/>
      <protection/>
    </xf>
    <xf numFmtId="9" fontId="18" fillId="0" borderId="10" xfId="21" applyNumberFormat="1" applyFont="1" applyBorder="1" applyAlignment="1">
      <alignment horizontal="right"/>
    </xf>
    <xf numFmtId="9" fontId="18" fillId="0" borderId="9" xfId="21" applyNumberFormat="1" applyFont="1" applyBorder="1" applyAlignment="1">
      <alignment horizontal="right"/>
    </xf>
    <xf numFmtId="9" fontId="18" fillId="0" borderId="10" xfId="21" applyNumberFormat="1" applyFont="1" applyFill="1" applyBorder="1" applyAlignment="1">
      <alignment horizontal="right"/>
    </xf>
    <xf numFmtId="0" fontId="22" fillId="0" borderId="0" xfId="19" applyFont="1" applyAlignment="1">
      <alignment horizontal="left"/>
      <protection/>
    </xf>
    <xf numFmtId="3" fontId="17" fillId="0" borderId="11" xfId="22" applyNumberFormat="1" applyFont="1" applyFill="1" applyBorder="1" applyAlignment="1">
      <alignment/>
    </xf>
    <xf numFmtId="3" fontId="17" fillId="0" borderId="10" xfId="22" applyNumberFormat="1" applyFont="1" applyFill="1" applyBorder="1" applyAlignment="1">
      <alignment/>
    </xf>
    <xf numFmtId="9" fontId="19" fillId="0" borderId="10" xfId="21" applyNumberFormat="1" applyFont="1" applyBorder="1" applyAlignment="1">
      <alignment horizontal="right"/>
    </xf>
    <xf numFmtId="3" fontId="10" fillId="3" borderId="5" xfId="19" applyNumberFormat="1" applyFont="1" applyFill="1" applyBorder="1">
      <alignment/>
      <protection/>
    </xf>
    <xf numFmtId="9" fontId="19" fillId="0" borderId="10" xfId="21" applyNumberFormat="1" applyFont="1" applyFill="1" applyBorder="1" applyAlignment="1">
      <alignment horizontal="right"/>
    </xf>
    <xf numFmtId="3" fontId="10" fillId="0" borderId="0" xfId="19" applyNumberFormat="1" applyFont="1" applyFill="1">
      <alignment/>
      <protection/>
    </xf>
    <xf numFmtId="3" fontId="17" fillId="0" borderId="13" xfId="19" applyNumberFormat="1" applyFont="1" applyFill="1" applyBorder="1">
      <alignment/>
      <protection/>
    </xf>
    <xf numFmtId="3" fontId="17" fillId="0" borderId="10" xfId="19" applyNumberFormat="1" applyFont="1" applyFill="1" applyBorder="1">
      <alignment/>
      <protection/>
    </xf>
    <xf numFmtId="3" fontId="17" fillId="0" borderId="3" xfId="19" applyNumberFormat="1" applyFont="1" applyFill="1" applyBorder="1">
      <alignment/>
      <protection/>
    </xf>
    <xf numFmtId="3" fontId="13" fillId="0" borderId="1" xfId="19" applyNumberFormat="1" applyFont="1" applyBorder="1">
      <alignment/>
      <protection/>
    </xf>
    <xf numFmtId="9" fontId="10" fillId="0" borderId="9" xfId="21" applyNumberFormat="1" applyFont="1" applyFill="1" applyBorder="1" applyAlignment="1">
      <alignment/>
    </xf>
    <xf numFmtId="9" fontId="10" fillId="0" borderId="10" xfId="19" applyNumberFormat="1" applyFont="1" applyBorder="1">
      <alignment/>
      <protection/>
    </xf>
    <xf numFmtId="0" fontId="17" fillId="3" borderId="6" xfId="19" applyFont="1" applyFill="1" applyBorder="1" applyAlignment="1">
      <alignment horizontal="center"/>
      <protection/>
    </xf>
    <xf numFmtId="0" fontId="0" fillId="0" borderId="7" xfId="0" applyBorder="1" applyAlignment="1">
      <alignment horizontal="center"/>
    </xf>
    <xf numFmtId="0" fontId="17" fillId="0" borderId="6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1995 Sammanfattning" xfId="19"/>
    <cellStyle name="Normal_kostnader" xfId="20"/>
    <cellStyle name="Percent" xfId="21"/>
    <cellStyle name="Tusental_1995 Sammanfattning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Totala kostnader per verksamhetsområden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Diagram!$B$2</c:f>
              <c:strCache>
                <c:ptCount val="1"/>
                <c:pt idx="0">
                  <c:v>Kostnader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Diagram!$A$3:$A$8</c:f>
              <c:strCache/>
            </c:strRef>
          </c:cat>
          <c:val>
            <c:numRef>
              <c:f>Diagram!$B$3:$B$8</c:f>
              <c:numCache>
                <c:ptCount val="6"/>
                <c:pt idx="0">
                  <c:v>8072.830377444293</c:v>
                </c:pt>
                <c:pt idx="1">
                  <c:v>9184.534333788084</c:v>
                </c:pt>
                <c:pt idx="2">
                  <c:v>7179.699863574351</c:v>
                </c:pt>
                <c:pt idx="3">
                  <c:v>2362.388358344702</c:v>
                </c:pt>
                <c:pt idx="4">
                  <c:v>16619.547066848565</c:v>
                </c:pt>
                <c:pt idx="5">
                  <c:v>16416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</xdr:row>
      <xdr:rowOff>114300</xdr:rowOff>
    </xdr:from>
    <xdr:to>
      <xdr:col>8</xdr:col>
      <xdr:colOff>419100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943100" y="1409700"/>
        <a:ext cx="38671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Ekonomi%202005\Budgetuppf&#246;ljning\Tertial%201\Tidrapporter%202005%20ter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jänstefördelning (2)"/>
      <sheetName val="Anvisningar"/>
      <sheetName val="Pressek"/>
      <sheetName val="Utbildning"/>
      <sheetName val="Arbetsgrupper"/>
      <sheetName val="Samordnare"/>
      <sheetName val="Kampanj"/>
      <sheetName val="Blixtaktioner"/>
      <sheetName val="Marknadsansv"/>
      <sheetName val="Insamling"/>
      <sheetName val="Flykting"/>
      <sheetName val="Katarina"/>
      <sheetName val="Regionalt Göteborg"/>
      <sheetName val="Styrelsesekr"/>
      <sheetName val="Amnesty Press"/>
      <sheetName val="Generalsekr ass"/>
      <sheetName val="Sammanställning "/>
      <sheetName val="Sammans tjänster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O75" sqref="O75"/>
    </sheetView>
  </sheetViews>
  <sheetFormatPr defaultColWidth="9.33203125" defaultRowHeight="12.75"/>
  <cols>
    <col min="1" max="1" width="33.5" style="16" customWidth="1"/>
    <col min="2" max="3" width="11.83203125" style="17" customWidth="1"/>
    <col min="4" max="4" width="11.83203125" style="18" customWidth="1"/>
    <col min="5" max="6" width="11.83203125" style="19" customWidth="1"/>
    <col min="7" max="10" width="11.83203125" style="17" customWidth="1"/>
    <col min="11" max="11" width="14" style="20" customWidth="1"/>
    <col min="12" max="13" width="8.83203125" style="17" customWidth="1"/>
    <col min="14" max="14" width="2.83203125" style="17" customWidth="1"/>
    <col min="15" max="15" width="9.16015625" style="21" bestFit="1" customWidth="1"/>
    <col min="16" max="16" width="6" style="21" customWidth="1"/>
    <col min="17" max="16384" width="12" style="17" customWidth="1"/>
  </cols>
  <sheetData>
    <row r="1" spans="1:11" ht="27" customHeight="1">
      <c r="A1" s="22" t="s">
        <v>86</v>
      </c>
      <c r="B1" s="23"/>
      <c r="C1" s="24"/>
      <c r="K1" s="196" t="s">
        <v>87</v>
      </c>
    </row>
    <row r="2" spans="1:3" ht="12.75">
      <c r="A2" s="26" t="s">
        <v>66</v>
      </c>
      <c r="B2" s="27"/>
      <c r="C2" s="25"/>
    </row>
    <row r="3" spans="1:3" ht="12.75">
      <c r="A3" s="26"/>
      <c r="B3" s="27"/>
      <c r="C3" s="25"/>
    </row>
    <row r="4" spans="1:3" ht="12.75">
      <c r="A4" s="26"/>
      <c r="B4" s="27"/>
      <c r="C4" s="25"/>
    </row>
    <row r="5" spans="1:14" ht="15">
      <c r="A5" s="28"/>
      <c r="B5" s="29" t="s">
        <v>0</v>
      </c>
      <c r="C5" s="30"/>
      <c r="D5" s="31"/>
      <c r="E5" s="179" t="s">
        <v>1</v>
      </c>
      <c r="F5" s="180"/>
      <c r="G5" s="29" t="s">
        <v>1</v>
      </c>
      <c r="H5" s="32"/>
      <c r="I5" s="168" t="s">
        <v>2</v>
      </c>
      <c r="J5" s="134" t="s">
        <v>2</v>
      </c>
      <c r="K5" s="33"/>
      <c r="L5" s="34"/>
      <c r="M5" s="34"/>
      <c r="N5" s="34"/>
    </row>
    <row r="6" spans="1:15" ht="15">
      <c r="A6" s="28"/>
      <c r="B6" s="35" t="s">
        <v>3</v>
      </c>
      <c r="C6" s="36"/>
      <c r="D6" s="37"/>
      <c r="E6" s="181" t="s">
        <v>4</v>
      </c>
      <c r="F6" s="182"/>
      <c r="G6" s="35" t="s">
        <v>5</v>
      </c>
      <c r="H6" s="38"/>
      <c r="I6" s="169"/>
      <c r="J6" s="135"/>
      <c r="K6" s="39"/>
      <c r="L6" s="40"/>
      <c r="M6" s="40"/>
      <c r="N6" s="40"/>
      <c r="O6" s="41"/>
    </row>
    <row r="7" spans="2:17" ht="12.75">
      <c r="B7" s="131" t="s">
        <v>82</v>
      </c>
      <c r="C7" s="42" t="s">
        <v>82</v>
      </c>
      <c r="D7" s="43"/>
      <c r="E7" s="209">
        <v>2008</v>
      </c>
      <c r="F7" s="210"/>
      <c r="G7" s="211">
        <v>2007</v>
      </c>
      <c r="H7" s="210"/>
      <c r="I7" s="169"/>
      <c r="J7" s="135"/>
      <c r="K7" s="39"/>
      <c r="L7" s="40"/>
      <c r="M7" s="36"/>
      <c r="N7" s="34"/>
      <c r="O7" s="40"/>
      <c r="P7" s="44"/>
      <c r="Q7" s="19"/>
    </row>
    <row r="8" spans="2:17" ht="12.75">
      <c r="B8" s="138">
        <v>2008</v>
      </c>
      <c r="C8" s="130">
        <v>2007</v>
      </c>
      <c r="D8" s="133" t="s">
        <v>6</v>
      </c>
      <c r="E8" s="138" t="s">
        <v>7</v>
      </c>
      <c r="F8" s="153" t="s">
        <v>8</v>
      </c>
      <c r="G8" s="132" t="s">
        <v>7</v>
      </c>
      <c r="H8" s="137" t="s">
        <v>8</v>
      </c>
      <c r="I8" s="170">
        <v>2008</v>
      </c>
      <c r="J8" s="136">
        <v>2007</v>
      </c>
      <c r="K8" s="47" t="s">
        <v>6</v>
      </c>
      <c r="L8" s="48" t="s">
        <v>7</v>
      </c>
      <c r="M8" s="19" t="s">
        <v>8</v>
      </c>
      <c r="N8" s="49"/>
      <c r="O8" s="48"/>
      <c r="P8" s="19"/>
      <c r="Q8" s="19"/>
    </row>
    <row r="9" spans="1:14" ht="12.75">
      <c r="A9" s="7" t="s">
        <v>56</v>
      </c>
      <c r="B9" s="139"/>
      <c r="C9" s="50"/>
      <c r="D9" s="51"/>
      <c r="E9" s="171"/>
      <c r="F9" s="155"/>
      <c r="G9" s="50"/>
      <c r="H9" s="53"/>
      <c r="I9" s="155"/>
      <c r="J9" s="52"/>
      <c r="K9" s="54"/>
      <c r="L9" s="21"/>
      <c r="M9" s="21"/>
      <c r="N9" s="34"/>
    </row>
    <row r="10" spans="1:17" ht="12.75">
      <c r="A10" s="1" t="s">
        <v>36</v>
      </c>
      <c r="B10" s="140">
        <v>1005</v>
      </c>
      <c r="C10" s="10">
        <v>622</v>
      </c>
      <c r="D10" s="55">
        <f>B10/C10</f>
        <v>1.6157556270096463</v>
      </c>
      <c r="E10" s="173">
        <f>L10/$L$64*$B$88</f>
        <v>1511.2975958414554</v>
      </c>
      <c r="F10" s="157">
        <f>M10/$M$64*$B$90</f>
        <v>1269.5873518620456</v>
      </c>
      <c r="G10" s="76">
        <v>1486</v>
      </c>
      <c r="H10" s="57">
        <v>1492</v>
      </c>
      <c r="I10" s="157">
        <f>B10+E10+F10</f>
        <v>3785.884947703501</v>
      </c>
      <c r="J10" s="57">
        <f>SUM(C10+G10+H10)</f>
        <v>3600</v>
      </c>
      <c r="K10" s="58">
        <f>I10/J10</f>
        <v>1.051634707695417</v>
      </c>
      <c r="L10" s="21">
        <v>2.78</v>
      </c>
      <c r="M10" s="21">
        <v>2.78</v>
      </c>
      <c r="N10" s="59"/>
      <c r="Q10" s="21"/>
    </row>
    <row r="11" spans="1:17" ht="12.75">
      <c r="A11" s="2" t="s">
        <v>67</v>
      </c>
      <c r="B11" s="140">
        <v>536</v>
      </c>
      <c r="C11" s="11">
        <v>448</v>
      </c>
      <c r="D11" s="183">
        <f>B11/C11</f>
        <v>1.1964285714285714</v>
      </c>
      <c r="E11" s="173">
        <f>L11/$L$64*$B$88</f>
        <v>152.21702404158546</v>
      </c>
      <c r="F11" s="157">
        <f>M11/$M$64*$B$90</f>
        <v>127.8721073817888</v>
      </c>
      <c r="G11" s="77">
        <v>166</v>
      </c>
      <c r="H11" s="61">
        <v>165</v>
      </c>
      <c r="I11" s="157">
        <f>B11+E11+F11</f>
        <v>816.0891314233743</v>
      </c>
      <c r="J11" s="61">
        <f>SUM(C11+G11+H11)</f>
        <v>779</v>
      </c>
      <c r="K11" s="62">
        <f>I11/J11</f>
        <v>1.047611208502406</v>
      </c>
      <c r="L11" s="21">
        <v>0.28</v>
      </c>
      <c r="M11" s="21">
        <v>0.28</v>
      </c>
      <c r="N11" s="59"/>
      <c r="Q11" s="21"/>
    </row>
    <row r="12" spans="1:17" ht="12.75">
      <c r="A12" s="1" t="s">
        <v>12</v>
      </c>
      <c r="B12" s="140">
        <v>0</v>
      </c>
      <c r="C12" s="10">
        <v>3</v>
      </c>
      <c r="D12" s="55"/>
      <c r="E12" s="173">
        <f>L12/$L$64*$B$88</f>
        <v>179.39863547758284</v>
      </c>
      <c r="F12" s="157">
        <f>M12/$M$64*$B$90</f>
        <v>150.70641227139393</v>
      </c>
      <c r="G12" s="76">
        <v>281</v>
      </c>
      <c r="H12" s="57">
        <v>283</v>
      </c>
      <c r="I12" s="157">
        <f>B12+E12+F12</f>
        <v>330.10504774897674</v>
      </c>
      <c r="J12" s="57">
        <f>SUM(C12+G12+H12)</f>
        <v>567</v>
      </c>
      <c r="K12" s="58">
        <f>I12/J12</f>
        <v>0.5821958514091301</v>
      </c>
      <c r="L12" s="21">
        <v>0.33</v>
      </c>
      <c r="M12" s="21">
        <v>0.33</v>
      </c>
      <c r="N12" s="59"/>
      <c r="Q12" s="21"/>
    </row>
    <row r="13" spans="1:17" ht="12.75">
      <c r="A13" s="2" t="s">
        <v>13</v>
      </c>
      <c r="B13" s="140">
        <v>435</v>
      </c>
      <c r="C13" s="11">
        <v>420</v>
      </c>
      <c r="D13" s="183">
        <f>B13/C13</f>
        <v>1.0357142857142858</v>
      </c>
      <c r="E13" s="173">
        <f>L13/$L$64*$B$88</f>
        <v>119.59909031838856</v>
      </c>
      <c r="F13" s="157">
        <f>M13/$M$64*$B$90</f>
        <v>100.47094151426262</v>
      </c>
      <c r="G13" s="77">
        <v>138</v>
      </c>
      <c r="H13" s="61">
        <v>139</v>
      </c>
      <c r="I13" s="157">
        <f>B13+E13+F13</f>
        <v>655.0700318326512</v>
      </c>
      <c r="J13" s="61">
        <f>SUM(C13+G13+H13)</f>
        <v>697</v>
      </c>
      <c r="K13" s="62">
        <f>I13/J13</f>
        <v>0.9398422264456976</v>
      </c>
      <c r="L13" s="21">
        <v>0.22</v>
      </c>
      <c r="M13" s="21">
        <v>0.22</v>
      </c>
      <c r="N13" s="59"/>
      <c r="Q13" s="21"/>
    </row>
    <row r="14" spans="1:17" ht="12.75">
      <c r="A14" s="1" t="s">
        <v>57</v>
      </c>
      <c r="B14" s="140">
        <v>345</v>
      </c>
      <c r="C14" s="10">
        <v>335</v>
      </c>
      <c r="D14" s="55">
        <f>B14/C14</f>
        <v>1.0298507462686568</v>
      </c>
      <c r="E14" s="173">
        <f>L14/$L$64*$B$88</f>
        <v>1163.3729694606889</v>
      </c>
      <c r="F14" s="157">
        <f>M14/$M$64*$B$90</f>
        <v>977.3082492751</v>
      </c>
      <c r="G14" s="76">
        <v>1062</v>
      </c>
      <c r="H14" s="57">
        <v>1067</v>
      </c>
      <c r="I14" s="157">
        <f>B14+E14+F14</f>
        <v>2485.681218735789</v>
      </c>
      <c r="J14" s="57">
        <f>SUM(C14+G14+H14)</f>
        <v>2464</v>
      </c>
      <c r="K14" s="58">
        <f>I14/J14</f>
        <v>1.008799195915499</v>
      </c>
      <c r="L14" s="21">
        <v>2.14</v>
      </c>
      <c r="M14" s="21">
        <f>SUM(L14)</f>
        <v>2.14</v>
      </c>
      <c r="N14" s="59"/>
      <c r="Q14" s="21"/>
    </row>
    <row r="15" spans="1:17" ht="12.75">
      <c r="A15" s="45" t="s">
        <v>2</v>
      </c>
      <c r="B15" s="141">
        <f>SUM(B10:B14)</f>
        <v>2321</v>
      </c>
      <c r="C15" s="65">
        <f>SUM(C10:C14)</f>
        <v>1828</v>
      </c>
      <c r="D15" s="66">
        <f>B15/C15</f>
        <v>1.2696936542669583</v>
      </c>
      <c r="E15" s="174">
        <f aca="true" t="shared" si="0" ref="E15:J15">SUM(E10:E14)</f>
        <v>3125.885315139701</v>
      </c>
      <c r="F15" s="158">
        <f t="shared" si="0"/>
        <v>2625.945062304591</v>
      </c>
      <c r="G15" s="65">
        <f t="shared" si="0"/>
        <v>3133</v>
      </c>
      <c r="H15" s="67">
        <f t="shared" si="0"/>
        <v>3146</v>
      </c>
      <c r="I15" s="158">
        <f t="shared" si="0"/>
        <v>8072.830377444293</v>
      </c>
      <c r="J15" s="67">
        <f t="shared" si="0"/>
        <v>8107</v>
      </c>
      <c r="K15" s="69">
        <v>1.03</v>
      </c>
      <c r="L15" s="70"/>
      <c r="M15" s="70"/>
      <c r="N15" s="71"/>
      <c r="O15" s="70"/>
      <c r="P15" s="70"/>
      <c r="Q15" s="21"/>
    </row>
    <row r="16" spans="2:17" ht="12.75">
      <c r="B16" s="142"/>
      <c r="C16" s="73"/>
      <c r="D16" s="74"/>
      <c r="E16" s="200"/>
      <c r="F16" s="156"/>
      <c r="G16" s="191"/>
      <c r="H16" s="75"/>
      <c r="I16" s="171"/>
      <c r="J16" s="63"/>
      <c r="K16" s="33"/>
      <c r="L16" s="21"/>
      <c r="M16" s="21"/>
      <c r="Q16" s="21"/>
    </row>
    <row r="17" spans="1:17" ht="12.75">
      <c r="A17" s="3" t="s">
        <v>58</v>
      </c>
      <c r="B17" s="143"/>
      <c r="C17" s="15"/>
      <c r="D17" s="74"/>
      <c r="E17" s="173"/>
      <c r="F17" s="156"/>
      <c r="G17" s="94"/>
      <c r="H17" s="64"/>
      <c r="I17" s="172"/>
      <c r="J17" s="63"/>
      <c r="K17" s="39"/>
      <c r="L17" s="21"/>
      <c r="M17" s="21"/>
      <c r="Q17" s="21"/>
    </row>
    <row r="18" spans="1:17" ht="12.75">
      <c r="A18" s="1" t="s">
        <v>37</v>
      </c>
      <c r="B18" s="140">
        <v>580</v>
      </c>
      <c r="C18" s="10">
        <v>532</v>
      </c>
      <c r="D18" s="55">
        <f aca="true" t="shared" si="1" ref="D18:D27">B18/C18</f>
        <v>1.0902255639097744</v>
      </c>
      <c r="E18" s="173">
        <f aca="true" t="shared" si="2" ref="E18:E26">L18/$L$64*$B$88</f>
        <v>543.632228719948</v>
      </c>
      <c r="F18" s="157">
        <f aca="true" t="shared" si="3" ref="F18:F23">M18/$M$64*$B$90</f>
        <v>456.6860977921028</v>
      </c>
      <c r="G18" s="76">
        <v>340</v>
      </c>
      <c r="H18" s="57">
        <v>341</v>
      </c>
      <c r="I18" s="173">
        <f aca="true" t="shared" si="4" ref="I18:I26">B18+E18+F18</f>
        <v>1580.3183265120508</v>
      </c>
      <c r="J18" s="76">
        <f aca="true" t="shared" si="5" ref="J18:J26">SUM(C18+G18+H18)</f>
        <v>1213</v>
      </c>
      <c r="K18" s="58">
        <f aca="true" t="shared" si="6" ref="K18:K27">I18/J18</f>
        <v>1.3028180762671482</v>
      </c>
      <c r="L18" s="21">
        <v>1</v>
      </c>
      <c r="M18" s="21">
        <v>1</v>
      </c>
      <c r="N18" s="59"/>
      <c r="Q18" s="21"/>
    </row>
    <row r="19" spans="1:17" ht="12.75">
      <c r="A19" s="2" t="s">
        <v>38</v>
      </c>
      <c r="B19" s="140">
        <v>307</v>
      </c>
      <c r="C19" s="11">
        <v>211</v>
      </c>
      <c r="D19" s="183">
        <f t="shared" si="1"/>
        <v>1.4549763033175356</v>
      </c>
      <c r="E19" s="173">
        <f t="shared" si="2"/>
        <v>500.14165042235214</v>
      </c>
      <c r="F19" s="157">
        <f t="shared" si="3"/>
        <v>420.1512099687345</v>
      </c>
      <c r="G19" s="94">
        <v>510</v>
      </c>
      <c r="H19" s="64">
        <v>512</v>
      </c>
      <c r="I19" s="173">
        <f t="shared" si="4"/>
        <v>1227.2928603910866</v>
      </c>
      <c r="J19" s="77">
        <f t="shared" si="5"/>
        <v>1233</v>
      </c>
      <c r="K19" s="62">
        <f t="shared" si="6"/>
        <v>0.9953713385166963</v>
      </c>
      <c r="L19" s="21">
        <v>0.92</v>
      </c>
      <c r="M19" s="21">
        <v>0.92</v>
      </c>
      <c r="N19" s="59"/>
      <c r="Q19" s="21"/>
    </row>
    <row r="20" spans="1:17" ht="12.75">
      <c r="A20" s="1" t="s">
        <v>33</v>
      </c>
      <c r="B20" s="140">
        <v>55</v>
      </c>
      <c r="C20" s="10">
        <v>75</v>
      </c>
      <c r="D20" s="55">
        <f t="shared" si="1"/>
        <v>0.7333333333333333</v>
      </c>
      <c r="E20" s="173">
        <f t="shared" si="2"/>
        <v>527.3232618583495</v>
      </c>
      <c r="F20" s="157">
        <f t="shared" si="3"/>
        <v>442.9855148583397</v>
      </c>
      <c r="G20" s="76">
        <v>329</v>
      </c>
      <c r="H20" s="57">
        <v>331</v>
      </c>
      <c r="I20" s="173">
        <f t="shared" si="4"/>
        <v>1025.3087767166892</v>
      </c>
      <c r="J20" s="76">
        <f t="shared" si="5"/>
        <v>735</v>
      </c>
      <c r="K20" s="58">
        <f t="shared" si="6"/>
        <v>1.3949779275056995</v>
      </c>
      <c r="L20" s="21">
        <v>0.97</v>
      </c>
      <c r="M20" s="21">
        <v>0.97</v>
      </c>
      <c r="N20" s="59"/>
      <c r="Q20" s="21"/>
    </row>
    <row r="21" spans="1:17" ht="12.75">
      <c r="A21" s="2" t="s">
        <v>39</v>
      </c>
      <c r="B21" s="140">
        <v>2270</v>
      </c>
      <c r="C21" s="11">
        <v>2070</v>
      </c>
      <c r="D21" s="60">
        <f t="shared" si="1"/>
        <v>1.0966183574879227</v>
      </c>
      <c r="E21" s="173">
        <f t="shared" si="2"/>
        <v>505.57797270955166</v>
      </c>
      <c r="F21" s="157">
        <f t="shared" si="3"/>
        <v>424.7180709466556</v>
      </c>
      <c r="G21" s="94">
        <v>515</v>
      </c>
      <c r="H21" s="64">
        <v>517</v>
      </c>
      <c r="I21" s="173">
        <f t="shared" si="4"/>
        <v>3200.296043656207</v>
      </c>
      <c r="J21" s="77">
        <f t="shared" si="5"/>
        <v>3102</v>
      </c>
      <c r="K21" s="62">
        <f t="shared" si="6"/>
        <v>1.0316879573359792</v>
      </c>
      <c r="L21" s="21">
        <v>0.93</v>
      </c>
      <c r="M21" s="21">
        <v>0.93</v>
      </c>
      <c r="N21" s="59"/>
      <c r="Q21" s="21"/>
    </row>
    <row r="22" spans="1:17" ht="12.75">
      <c r="A22" s="1" t="s">
        <v>68</v>
      </c>
      <c r="B22" s="140">
        <v>767</v>
      </c>
      <c r="C22" s="10">
        <v>833</v>
      </c>
      <c r="D22" s="55">
        <f t="shared" si="1"/>
        <v>0.9207683073229291</v>
      </c>
      <c r="E22" s="173">
        <f t="shared" si="2"/>
        <v>543.632228719948</v>
      </c>
      <c r="F22" s="157">
        <f t="shared" si="3"/>
        <v>456.6860977921028</v>
      </c>
      <c r="G22" s="76">
        <v>271</v>
      </c>
      <c r="H22" s="57">
        <v>272</v>
      </c>
      <c r="I22" s="173">
        <f t="shared" si="4"/>
        <v>1767.3183265120508</v>
      </c>
      <c r="J22" s="76">
        <f t="shared" si="5"/>
        <v>1376</v>
      </c>
      <c r="K22" s="58"/>
      <c r="L22" s="21">
        <v>1</v>
      </c>
      <c r="M22" s="21">
        <v>1</v>
      </c>
      <c r="N22" s="59"/>
      <c r="Q22" s="21"/>
    </row>
    <row r="23" spans="1:17" ht="12.75">
      <c r="A23" s="2" t="s">
        <v>69</v>
      </c>
      <c r="B23" s="140">
        <v>140</v>
      </c>
      <c r="C23" s="11">
        <v>1247</v>
      </c>
      <c r="D23" s="183">
        <f t="shared" si="1"/>
        <v>0.11226944667201283</v>
      </c>
      <c r="E23" s="173">
        <f t="shared" si="2"/>
        <v>0</v>
      </c>
      <c r="F23" s="157">
        <f t="shared" si="3"/>
        <v>0</v>
      </c>
      <c r="G23" s="77">
        <v>0</v>
      </c>
      <c r="H23" s="61">
        <v>0</v>
      </c>
      <c r="I23" s="173">
        <f>B23+E23+F23</f>
        <v>140</v>
      </c>
      <c r="J23" s="77">
        <f t="shared" si="5"/>
        <v>1247</v>
      </c>
      <c r="K23" s="62">
        <f>I23/J23</f>
        <v>0.11226944667201283</v>
      </c>
      <c r="L23" s="21"/>
      <c r="M23" s="21"/>
      <c r="N23" s="59"/>
      <c r="Q23" s="21"/>
    </row>
    <row r="24" spans="1:17" ht="12.75">
      <c r="A24" s="1" t="s">
        <v>83</v>
      </c>
      <c r="B24" s="140">
        <v>159</v>
      </c>
      <c r="C24" s="10"/>
      <c r="D24" s="55"/>
      <c r="E24" s="173">
        <f t="shared" si="2"/>
        <v>0</v>
      </c>
      <c r="F24" s="157">
        <v>0</v>
      </c>
      <c r="G24" s="76">
        <v>0</v>
      </c>
      <c r="H24" s="57"/>
      <c r="I24" s="173">
        <f>SUM(B24+E24+F24)</f>
        <v>159</v>
      </c>
      <c r="J24" s="76">
        <f t="shared" si="5"/>
        <v>0</v>
      </c>
      <c r="K24" s="58"/>
      <c r="L24" s="21"/>
      <c r="M24" s="21"/>
      <c r="N24" s="59"/>
      <c r="Q24" s="21"/>
    </row>
    <row r="25" spans="1:17" ht="12.75">
      <c r="A25" s="2" t="s">
        <v>80</v>
      </c>
      <c r="B25" s="140">
        <v>0</v>
      </c>
      <c r="C25" s="11"/>
      <c r="D25" s="183"/>
      <c r="E25" s="173">
        <f t="shared" si="2"/>
        <v>0</v>
      </c>
      <c r="F25" s="157">
        <f>M25/$M$64*$B$90</f>
        <v>0</v>
      </c>
      <c r="G25" s="77">
        <v>5</v>
      </c>
      <c r="H25" s="61">
        <v>5</v>
      </c>
      <c r="I25" s="173">
        <f t="shared" si="4"/>
        <v>0</v>
      </c>
      <c r="J25" s="77">
        <f t="shared" si="5"/>
        <v>10</v>
      </c>
      <c r="K25" s="62">
        <f t="shared" si="6"/>
        <v>0</v>
      </c>
      <c r="L25" s="21"/>
      <c r="M25" s="21"/>
      <c r="N25" s="59"/>
      <c r="Q25" s="21"/>
    </row>
    <row r="26" spans="1:17" ht="12.75">
      <c r="A26" s="1" t="s">
        <v>84</v>
      </c>
      <c r="B26" s="140">
        <v>85</v>
      </c>
      <c r="C26" s="10"/>
      <c r="D26" s="55"/>
      <c r="E26" s="173">
        <f t="shared" si="2"/>
        <v>0</v>
      </c>
      <c r="F26" s="160">
        <v>0</v>
      </c>
      <c r="G26" s="76"/>
      <c r="H26" s="57"/>
      <c r="I26" s="173">
        <f t="shared" si="4"/>
        <v>85</v>
      </c>
      <c r="J26" s="76">
        <f t="shared" si="5"/>
        <v>0</v>
      </c>
      <c r="K26" s="58"/>
      <c r="L26" s="21"/>
      <c r="M26" s="21"/>
      <c r="N26" s="59"/>
      <c r="Q26" s="21"/>
    </row>
    <row r="27" spans="1:17" ht="12.75">
      <c r="A27" s="45" t="s">
        <v>2</v>
      </c>
      <c r="B27" s="141">
        <f>SUM(B18:B26)</f>
        <v>4363</v>
      </c>
      <c r="C27" s="198">
        <f>SUM(C18:C26)</f>
        <v>4968</v>
      </c>
      <c r="D27" s="199">
        <f t="shared" si="1"/>
        <v>0.8782206119162641</v>
      </c>
      <c r="E27" s="174">
        <f aca="true" t="shared" si="7" ref="E27:J27">SUM(E18:E26)</f>
        <v>2620.307342430149</v>
      </c>
      <c r="F27" s="159">
        <f t="shared" si="7"/>
        <v>2201.2269913579357</v>
      </c>
      <c r="G27" s="197">
        <f t="shared" si="7"/>
        <v>1970</v>
      </c>
      <c r="H27" s="197">
        <f t="shared" si="7"/>
        <v>1978</v>
      </c>
      <c r="I27" s="141">
        <f t="shared" si="7"/>
        <v>9184.534333788084</v>
      </c>
      <c r="J27" s="198">
        <f t="shared" si="7"/>
        <v>8916</v>
      </c>
      <c r="K27" s="207">
        <f t="shared" si="6"/>
        <v>1.0301182518829166</v>
      </c>
      <c r="L27" s="70"/>
      <c r="M27" s="70"/>
      <c r="N27" s="71"/>
      <c r="O27" s="70"/>
      <c r="P27" s="70"/>
      <c r="Q27" s="21"/>
    </row>
    <row r="28" spans="1:17" ht="12.75">
      <c r="A28" s="17"/>
      <c r="B28" s="142"/>
      <c r="C28" s="73"/>
      <c r="D28" s="74"/>
      <c r="E28" s="156"/>
      <c r="F28" s="156"/>
      <c r="G28" s="191"/>
      <c r="H28" s="64"/>
      <c r="I28" s="172"/>
      <c r="J28" s="63"/>
      <c r="K28" s="39"/>
      <c r="L28" s="21"/>
      <c r="M28" s="21"/>
      <c r="Q28" s="21"/>
    </row>
    <row r="29" spans="1:17" ht="12.75">
      <c r="A29" s="3" t="s">
        <v>40</v>
      </c>
      <c r="B29" s="143"/>
      <c r="C29" s="15"/>
      <c r="D29" s="74"/>
      <c r="E29" s="156"/>
      <c r="F29" s="156"/>
      <c r="G29" s="94"/>
      <c r="H29" s="64"/>
      <c r="I29" s="172"/>
      <c r="J29" s="63"/>
      <c r="K29" s="39"/>
      <c r="L29" s="21"/>
      <c r="M29" s="21"/>
      <c r="Q29" s="21"/>
    </row>
    <row r="30" spans="1:17" ht="12.75">
      <c r="A30" s="4" t="s">
        <v>9</v>
      </c>
      <c r="B30" s="144">
        <v>267</v>
      </c>
      <c r="C30" s="12">
        <v>126</v>
      </c>
      <c r="D30" s="55">
        <f>B30/C30</f>
        <v>2.119047619047619</v>
      </c>
      <c r="E30" s="156">
        <f aca="true" t="shared" si="8" ref="E30:E38">L30/$L$64*$B$88</f>
        <v>179.39863547758284</v>
      </c>
      <c r="F30" s="157">
        <f aca="true" t="shared" si="9" ref="F30:F38">M30/$M$64*$B$90</f>
        <v>150.70641227139393</v>
      </c>
      <c r="G30" s="76">
        <v>69</v>
      </c>
      <c r="H30" s="57">
        <v>69</v>
      </c>
      <c r="I30" s="173">
        <f aca="true" t="shared" si="10" ref="I30:I38">B30+E30+F30</f>
        <v>597.1050477489767</v>
      </c>
      <c r="J30" s="76">
        <f>SUM(C30+G30+H30)</f>
        <v>264</v>
      </c>
      <c r="K30" s="58">
        <f aca="true" t="shared" si="11" ref="K30:K37">I30/J30</f>
        <v>2.2617615445037</v>
      </c>
      <c r="L30" s="21">
        <v>0.33</v>
      </c>
      <c r="M30" s="21">
        <v>0.33</v>
      </c>
      <c r="N30" s="59"/>
      <c r="Q30" s="21"/>
    </row>
    <row r="31" spans="1:17" ht="12.75">
      <c r="A31" s="5" t="s">
        <v>10</v>
      </c>
      <c r="B31" s="144">
        <v>30</v>
      </c>
      <c r="C31" s="13">
        <v>31</v>
      </c>
      <c r="D31" s="183">
        <f>B31/C31</f>
        <v>0.967741935483871</v>
      </c>
      <c r="E31" s="156">
        <f t="shared" si="8"/>
        <v>288.12508122157243</v>
      </c>
      <c r="F31" s="157">
        <f t="shared" si="9"/>
        <v>242.04363182981447</v>
      </c>
      <c r="G31" s="94">
        <v>404</v>
      </c>
      <c r="H31" s="64">
        <v>405</v>
      </c>
      <c r="I31" s="173">
        <f t="shared" si="10"/>
        <v>560.1687130513869</v>
      </c>
      <c r="J31" s="77">
        <f>SUM(C31+G31+H31)</f>
        <v>840</v>
      </c>
      <c r="K31" s="62">
        <f t="shared" si="11"/>
        <v>0.6668675155373653</v>
      </c>
      <c r="L31" s="21">
        <v>0.53</v>
      </c>
      <c r="M31" s="21">
        <f>SUM(L31)</f>
        <v>0.53</v>
      </c>
      <c r="N31" s="59"/>
      <c r="Q31" s="21"/>
    </row>
    <row r="32" spans="1:17" ht="12.75">
      <c r="A32" s="4" t="s">
        <v>11</v>
      </c>
      <c r="B32" s="144">
        <v>22</v>
      </c>
      <c r="C32" s="12">
        <v>18</v>
      </c>
      <c r="D32" s="55">
        <f>B32/C32</f>
        <v>1.2222222222222223</v>
      </c>
      <c r="E32" s="156">
        <f t="shared" si="8"/>
        <v>217.4528914879792</v>
      </c>
      <c r="F32" s="157">
        <f t="shared" si="9"/>
        <v>182.67443911684114</v>
      </c>
      <c r="G32" s="76">
        <v>329</v>
      </c>
      <c r="H32" s="57">
        <v>331</v>
      </c>
      <c r="I32" s="173">
        <f t="shared" si="10"/>
        <v>422.1273306048204</v>
      </c>
      <c r="J32" s="76">
        <f aca="true" t="shared" si="12" ref="J32:J38">SUM(C32+G32+H32)</f>
        <v>678</v>
      </c>
      <c r="K32" s="58">
        <f t="shared" si="11"/>
        <v>0.6226066823079947</v>
      </c>
      <c r="L32" s="21">
        <v>0.4</v>
      </c>
      <c r="M32" s="21">
        <v>0.4</v>
      </c>
      <c r="N32" s="59"/>
      <c r="Q32" s="21"/>
    </row>
    <row r="33" spans="1:17" ht="12.75">
      <c r="A33" s="5" t="s">
        <v>70</v>
      </c>
      <c r="B33" s="144">
        <v>107</v>
      </c>
      <c r="C33" s="13">
        <v>188</v>
      </c>
      <c r="D33" s="183">
        <f aca="true" t="shared" si="13" ref="D33:D39">B33/C33</f>
        <v>0.5691489361702128</v>
      </c>
      <c r="E33" s="156">
        <f t="shared" si="8"/>
        <v>462.08739441195576</v>
      </c>
      <c r="F33" s="157">
        <f t="shared" si="9"/>
        <v>388.18318312328734</v>
      </c>
      <c r="G33" s="77">
        <v>531</v>
      </c>
      <c r="H33" s="61">
        <v>533</v>
      </c>
      <c r="I33" s="173">
        <f t="shared" si="10"/>
        <v>957.2705775352431</v>
      </c>
      <c r="J33" s="77">
        <f t="shared" si="12"/>
        <v>1252</v>
      </c>
      <c r="K33" s="62">
        <f t="shared" si="11"/>
        <v>0.7645931130473188</v>
      </c>
      <c r="L33" s="21">
        <v>0.85</v>
      </c>
      <c r="M33" s="21">
        <v>0.85</v>
      </c>
      <c r="N33" s="59"/>
      <c r="Q33" s="21"/>
    </row>
    <row r="34" spans="1:17" ht="12.75">
      <c r="A34" s="4" t="s">
        <v>71</v>
      </c>
      <c r="B34" s="144">
        <v>114</v>
      </c>
      <c r="C34" s="12">
        <v>191</v>
      </c>
      <c r="D34" s="55">
        <f t="shared" si="13"/>
        <v>0.5968586387434555</v>
      </c>
      <c r="E34" s="156">
        <f t="shared" si="8"/>
        <v>679.540285899935</v>
      </c>
      <c r="F34" s="157">
        <f t="shared" si="9"/>
        <v>570.8576222401285</v>
      </c>
      <c r="G34" s="76">
        <v>531</v>
      </c>
      <c r="H34" s="57">
        <v>533</v>
      </c>
      <c r="I34" s="173">
        <f t="shared" si="10"/>
        <v>1364.3979081400635</v>
      </c>
      <c r="J34" s="76">
        <f t="shared" si="12"/>
        <v>1255</v>
      </c>
      <c r="K34" s="58">
        <f t="shared" si="11"/>
        <v>1.0871696479203692</v>
      </c>
      <c r="L34" s="21">
        <v>1.25</v>
      </c>
      <c r="M34" s="21">
        <v>1.25</v>
      </c>
      <c r="N34" s="59"/>
      <c r="Q34" s="21"/>
    </row>
    <row r="35" spans="1:17" ht="12.75">
      <c r="A35" s="5" t="s">
        <v>72</v>
      </c>
      <c r="B35" s="144">
        <v>120</v>
      </c>
      <c r="C35" s="13">
        <v>148</v>
      </c>
      <c r="D35" s="183">
        <f t="shared" si="13"/>
        <v>0.8108108108108109</v>
      </c>
      <c r="E35" s="156">
        <f t="shared" si="8"/>
        <v>260.943469785575</v>
      </c>
      <c r="F35" s="157">
        <f t="shared" si="9"/>
        <v>219.2093269402093</v>
      </c>
      <c r="G35" s="77">
        <v>175</v>
      </c>
      <c r="H35" s="61">
        <v>176</v>
      </c>
      <c r="I35" s="173">
        <f t="shared" si="10"/>
        <v>600.1527967257844</v>
      </c>
      <c r="J35" s="77">
        <f t="shared" si="12"/>
        <v>499</v>
      </c>
      <c r="K35" s="62">
        <f t="shared" si="11"/>
        <v>1.2027110154825338</v>
      </c>
      <c r="L35" s="21">
        <v>0.48</v>
      </c>
      <c r="M35" s="21">
        <v>0.48</v>
      </c>
      <c r="N35" s="59"/>
      <c r="Q35" s="21"/>
    </row>
    <row r="36" spans="1:17" ht="12.75">
      <c r="A36" s="4" t="s">
        <v>73</v>
      </c>
      <c r="B36" s="144">
        <v>480</v>
      </c>
      <c r="C36" s="12">
        <v>372</v>
      </c>
      <c r="D36" s="55">
        <f t="shared" si="13"/>
        <v>1.2903225806451613</v>
      </c>
      <c r="E36" s="156">
        <f t="shared" si="8"/>
        <v>65.23586744639375</v>
      </c>
      <c r="F36" s="157">
        <f t="shared" si="9"/>
        <v>54.80233173505233</v>
      </c>
      <c r="G36" s="76">
        <v>212</v>
      </c>
      <c r="H36" s="57">
        <v>213</v>
      </c>
      <c r="I36" s="173">
        <f t="shared" si="10"/>
        <v>600.0381991814461</v>
      </c>
      <c r="J36" s="76">
        <f t="shared" si="12"/>
        <v>797</v>
      </c>
      <c r="K36" s="58">
        <f t="shared" si="11"/>
        <v>0.752871015284123</v>
      </c>
      <c r="L36" s="21">
        <v>0.12</v>
      </c>
      <c r="M36" s="21">
        <v>0.12</v>
      </c>
      <c r="N36" s="59"/>
      <c r="Q36" s="21"/>
    </row>
    <row r="37" spans="1:17" ht="12.75">
      <c r="A37" s="2" t="s">
        <v>32</v>
      </c>
      <c r="B37" s="140">
        <v>644</v>
      </c>
      <c r="C37" s="11">
        <v>275</v>
      </c>
      <c r="D37" s="183">
        <f t="shared" si="13"/>
        <v>2.341818181818182</v>
      </c>
      <c r="E37" s="156">
        <f t="shared" si="8"/>
        <v>206.58024691358023</v>
      </c>
      <c r="F37" s="157">
        <f t="shared" si="9"/>
        <v>173.54071716099904</v>
      </c>
      <c r="G37" s="77">
        <v>276</v>
      </c>
      <c r="H37" s="61">
        <v>277</v>
      </c>
      <c r="I37" s="173">
        <f t="shared" si="10"/>
        <v>1024.1209640745792</v>
      </c>
      <c r="J37" s="77">
        <f t="shared" si="12"/>
        <v>828</v>
      </c>
      <c r="K37" s="62">
        <f t="shared" si="11"/>
        <v>1.2368610677229217</v>
      </c>
      <c r="L37" s="21">
        <v>0.38</v>
      </c>
      <c r="M37" s="21">
        <v>0.38</v>
      </c>
      <c r="N37" s="59"/>
      <c r="Q37" s="21"/>
    </row>
    <row r="38" spans="1:17" ht="12.75">
      <c r="A38" s="1" t="s">
        <v>81</v>
      </c>
      <c r="B38" s="140">
        <v>54</v>
      </c>
      <c r="C38" s="10">
        <v>0</v>
      </c>
      <c r="D38" s="55"/>
      <c r="E38" s="156">
        <f t="shared" si="8"/>
        <v>543.632228719948</v>
      </c>
      <c r="F38" s="157">
        <f t="shared" si="9"/>
        <v>456.6860977921028</v>
      </c>
      <c r="G38" s="76">
        <v>0</v>
      </c>
      <c r="H38" s="57">
        <v>0</v>
      </c>
      <c r="I38" s="173">
        <f t="shared" si="10"/>
        <v>1054.3183265120508</v>
      </c>
      <c r="J38" s="76">
        <f t="shared" si="12"/>
        <v>0</v>
      </c>
      <c r="K38" s="58"/>
      <c r="L38" s="21">
        <v>1</v>
      </c>
      <c r="M38" s="21">
        <v>1</v>
      </c>
      <c r="N38" s="59"/>
      <c r="Q38" s="21"/>
    </row>
    <row r="39" spans="1:18" ht="12.75">
      <c r="A39" s="45" t="s">
        <v>2</v>
      </c>
      <c r="B39" s="141">
        <f>SUM(B30:B38)</f>
        <v>1838</v>
      </c>
      <c r="C39" s="65">
        <f>SUM(C30:C38)</f>
        <v>1349</v>
      </c>
      <c r="D39" s="201">
        <f t="shared" si="13"/>
        <v>1.3624907338769459</v>
      </c>
      <c r="E39" s="141">
        <f aca="true" t="shared" si="14" ref="E39:J39">SUM(E30:E38)</f>
        <v>2902.9961013645225</v>
      </c>
      <c r="F39" s="159">
        <f t="shared" si="14"/>
        <v>2438.7037622098287</v>
      </c>
      <c r="G39" s="65">
        <f t="shared" si="14"/>
        <v>2527</v>
      </c>
      <c r="H39" s="67">
        <f t="shared" si="14"/>
        <v>2537</v>
      </c>
      <c r="I39" s="174">
        <f t="shared" si="14"/>
        <v>7179.699863574351</v>
      </c>
      <c r="J39" s="68">
        <f t="shared" si="14"/>
        <v>6413</v>
      </c>
      <c r="K39" s="208">
        <f>+I39/J39</f>
        <v>1.1195540096014893</v>
      </c>
      <c r="L39" s="70"/>
      <c r="M39" s="70"/>
      <c r="N39" s="79"/>
      <c r="O39" s="70"/>
      <c r="P39" s="70"/>
      <c r="Q39" s="21"/>
      <c r="R39" s="21"/>
    </row>
    <row r="40" spans="1:17" ht="12.75">
      <c r="A40" s="80"/>
      <c r="B40" s="145"/>
      <c r="C40" s="81"/>
      <c r="D40" s="74"/>
      <c r="E40" s="156"/>
      <c r="F40" s="156"/>
      <c r="G40" s="94"/>
      <c r="H40" s="64"/>
      <c r="I40" s="171"/>
      <c r="J40" s="63"/>
      <c r="K40" s="39"/>
      <c r="L40" s="21"/>
      <c r="M40" s="21"/>
      <c r="Q40" s="21"/>
    </row>
    <row r="41" spans="1:17" ht="12.75">
      <c r="A41" s="3" t="s">
        <v>14</v>
      </c>
      <c r="B41" s="143"/>
      <c r="C41" s="15"/>
      <c r="D41" s="74"/>
      <c r="E41" s="156"/>
      <c r="F41" s="156"/>
      <c r="G41" s="94"/>
      <c r="H41" s="59"/>
      <c r="I41" s="172"/>
      <c r="J41" s="63"/>
      <c r="K41" s="39"/>
      <c r="L41" s="21"/>
      <c r="M41" s="21"/>
      <c r="Q41" s="21"/>
    </row>
    <row r="42" spans="1:17" ht="12.75">
      <c r="A42" s="1" t="s">
        <v>41</v>
      </c>
      <c r="B42" s="140">
        <v>235</v>
      </c>
      <c r="C42" s="10">
        <v>195</v>
      </c>
      <c r="D42" s="55">
        <f>B42/C42</f>
        <v>1.205128205128205</v>
      </c>
      <c r="E42" s="156">
        <f>L42/$L$64*$B$88</f>
        <v>472.96003898635473</v>
      </c>
      <c r="F42" s="157">
        <f>M42/$M$64*$B$90</f>
        <v>397.3169050791294</v>
      </c>
      <c r="G42" s="76">
        <v>207</v>
      </c>
      <c r="H42" s="57">
        <v>208</v>
      </c>
      <c r="I42" s="173">
        <f aca="true" t="shared" si="15" ref="I42:I48">B42+E42+F42</f>
        <v>1105.276944065484</v>
      </c>
      <c r="J42" s="76">
        <f>SUM(C42+G42+H42)</f>
        <v>610</v>
      </c>
      <c r="K42" s="58">
        <f aca="true" t="shared" si="16" ref="K42:K48">I42/J42</f>
        <v>1.8119294165007935</v>
      </c>
      <c r="L42" s="21">
        <v>0.87</v>
      </c>
      <c r="M42" s="21">
        <v>0.87</v>
      </c>
      <c r="N42" s="59"/>
      <c r="Q42" s="21"/>
    </row>
    <row r="43" spans="1:17" ht="12.75">
      <c r="A43" s="2" t="s">
        <v>42</v>
      </c>
      <c r="B43" s="140">
        <v>10</v>
      </c>
      <c r="C43" s="11">
        <v>10</v>
      </c>
      <c r="D43" s="60"/>
      <c r="E43" s="156">
        <f aca="true" t="shared" si="17" ref="E43:E50">L43/$L$64*$B$88</f>
        <v>5.43632228719948</v>
      </c>
      <c r="F43" s="157">
        <f aca="true" t="shared" si="18" ref="F43:F50">M43/$M$64*$B$90</f>
        <v>4.566860977921028</v>
      </c>
      <c r="G43" s="94">
        <v>0</v>
      </c>
      <c r="H43" s="64">
        <v>0</v>
      </c>
      <c r="I43" s="173">
        <f t="shared" si="15"/>
        <v>20.00318326512051</v>
      </c>
      <c r="J43" s="77">
        <f aca="true" t="shared" si="19" ref="J43:J50">SUM(C43+G43+H43)</f>
        <v>10</v>
      </c>
      <c r="K43" s="62">
        <f t="shared" si="16"/>
        <v>2.0003183265120508</v>
      </c>
      <c r="L43" s="21">
        <v>0.01</v>
      </c>
      <c r="M43" s="21">
        <v>0.01</v>
      </c>
      <c r="N43" s="59"/>
      <c r="Q43" s="21"/>
    </row>
    <row r="44" spans="1:17" ht="12.75">
      <c r="A44" s="1" t="s">
        <v>15</v>
      </c>
      <c r="B44" s="140">
        <v>32</v>
      </c>
      <c r="C44" s="10">
        <v>70</v>
      </c>
      <c r="D44" s="55">
        <f aca="true" t="shared" si="20" ref="D44:D51">B44/C44</f>
        <v>0.45714285714285713</v>
      </c>
      <c r="E44" s="156">
        <f t="shared" si="17"/>
        <v>0</v>
      </c>
      <c r="F44" s="157">
        <f t="shared" si="18"/>
        <v>0</v>
      </c>
      <c r="G44" s="76">
        <v>0</v>
      </c>
      <c r="H44" s="57">
        <v>0</v>
      </c>
      <c r="I44" s="173">
        <f t="shared" si="15"/>
        <v>32</v>
      </c>
      <c r="J44" s="76">
        <f t="shared" si="19"/>
        <v>70</v>
      </c>
      <c r="K44" s="58">
        <f t="shared" si="16"/>
        <v>0.45714285714285713</v>
      </c>
      <c r="L44" s="21">
        <v>0</v>
      </c>
      <c r="M44" s="21">
        <v>0</v>
      </c>
      <c r="N44" s="59"/>
      <c r="Q44" s="21"/>
    </row>
    <row r="45" spans="1:17" ht="12.75">
      <c r="A45" s="2" t="s">
        <v>43</v>
      </c>
      <c r="B45" s="140">
        <v>0</v>
      </c>
      <c r="C45" s="11">
        <v>360</v>
      </c>
      <c r="D45" s="60">
        <f t="shared" si="20"/>
        <v>0</v>
      </c>
      <c r="E45" s="156">
        <f t="shared" si="17"/>
        <v>0</v>
      </c>
      <c r="F45" s="157">
        <f t="shared" si="18"/>
        <v>0</v>
      </c>
      <c r="G45" s="94">
        <v>329</v>
      </c>
      <c r="H45" s="64">
        <v>331</v>
      </c>
      <c r="I45" s="173">
        <f t="shared" si="15"/>
        <v>0</v>
      </c>
      <c r="J45" s="77">
        <f t="shared" si="19"/>
        <v>1020</v>
      </c>
      <c r="K45" s="62">
        <f t="shared" si="16"/>
        <v>0</v>
      </c>
      <c r="L45" s="21">
        <v>0</v>
      </c>
      <c r="M45" s="21">
        <v>0</v>
      </c>
      <c r="N45" s="59"/>
      <c r="Q45" s="21"/>
    </row>
    <row r="46" spans="1:17" ht="12.75">
      <c r="A46" s="1" t="s">
        <v>44</v>
      </c>
      <c r="B46" s="140">
        <v>295</v>
      </c>
      <c r="C46" s="10">
        <v>305</v>
      </c>
      <c r="D46" s="55">
        <f t="shared" si="20"/>
        <v>0.9672131147540983</v>
      </c>
      <c r="E46" s="156">
        <f>L46/$L$64*$B$88</f>
        <v>184.83495776478233</v>
      </c>
      <c r="F46" s="157">
        <f>M46/$M$64*$B$90</f>
        <v>155.27327324931494</v>
      </c>
      <c r="G46" s="76">
        <v>0</v>
      </c>
      <c r="H46" s="57">
        <v>0</v>
      </c>
      <c r="I46" s="173">
        <f t="shared" si="15"/>
        <v>635.1082310140972</v>
      </c>
      <c r="J46" s="76">
        <f t="shared" si="19"/>
        <v>305</v>
      </c>
      <c r="K46" s="58">
        <f t="shared" si="16"/>
        <v>2.082322068898679</v>
      </c>
      <c r="L46" s="21">
        <v>0.34</v>
      </c>
      <c r="M46" s="21">
        <v>0.34</v>
      </c>
      <c r="N46" s="59"/>
      <c r="Q46" s="21"/>
    </row>
    <row r="47" spans="1:17" ht="12.75">
      <c r="A47" s="2" t="s">
        <v>45</v>
      </c>
      <c r="B47" s="140">
        <v>40</v>
      </c>
      <c r="C47" s="11">
        <v>40</v>
      </c>
      <c r="D47" s="60">
        <f t="shared" si="20"/>
        <v>1</v>
      </c>
      <c r="E47" s="156">
        <f t="shared" si="17"/>
        <v>0</v>
      </c>
      <c r="F47" s="157">
        <f t="shared" si="18"/>
        <v>0</v>
      </c>
      <c r="G47" s="94">
        <v>0</v>
      </c>
      <c r="H47" s="64">
        <v>0</v>
      </c>
      <c r="I47" s="173">
        <f t="shared" si="15"/>
        <v>40</v>
      </c>
      <c r="J47" s="77">
        <f t="shared" si="19"/>
        <v>40</v>
      </c>
      <c r="K47" s="62">
        <f t="shared" si="16"/>
        <v>1</v>
      </c>
      <c r="L47" s="21">
        <v>0</v>
      </c>
      <c r="M47" s="21">
        <v>0</v>
      </c>
      <c r="N47" s="59"/>
      <c r="Q47" s="21"/>
    </row>
    <row r="48" spans="1:17" ht="12.75">
      <c r="A48" s="1" t="s">
        <v>46</v>
      </c>
      <c r="B48" s="140">
        <v>20</v>
      </c>
      <c r="C48" s="10">
        <v>20</v>
      </c>
      <c r="D48" s="55">
        <f t="shared" si="20"/>
        <v>1</v>
      </c>
      <c r="E48" s="156">
        <f t="shared" si="17"/>
        <v>0</v>
      </c>
      <c r="F48" s="157">
        <f t="shared" si="18"/>
        <v>0</v>
      </c>
      <c r="G48" s="76">
        <v>0</v>
      </c>
      <c r="H48" s="57">
        <v>0</v>
      </c>
      <c r="I48" s="173">
        <f t="shared" si="15"/>
        <v>20</v>
      </c>
      <c r="J48" s="76">
        <f t="shared" si="19"/>
        <v>20</v>
      </c>
      <c r="K48" s="58">
        <f t="shared" si="16"/>
        <v>1</v>
      </c>
      <c r="L48" s="21">
        <v>0</v>
      </c>
      <c r="M48" s="21">
        <v>0</v>
      </c>
      <c r="N48" s="59"/>
      <c r="Q48" s="21"/>
    </row>
    <row r="49" spans="1:17" ht="12.75">
      <c r="A49" s="2" t="s">
        <v>47</v>
      </c>
      <c r="B49" s="140">
        <v>50</v>
      </c>
      <c r="C49" s="11">
        <v>30</v>
      </c>
      <c r="D49" s="60">
        <f t="shared" si="20"/>
        <v>1.6666666666666667</v>
      </c>
      <c r="E49" s="156">
        <f t="shared" si="17"/>
        <v>0</v>
      </c>
      <c r="F49" s="157">
        <f t="shared" si="18"/>
        <v>0</v>
      </c>
      <c r="G49" s="94">
        <v>0</v>
      </c>
      <c r="H49" s="64">
        <v>0</v>
      </c>
      <c r="I49" s="173">
        <f>B49+E49+F49</f>
        <v>50</v>
      </c>
      <c r="J49" s="77">
        <f t="shared" si="19"/>
        <v>30</v>
      </c>
      <c r="K49" s="62">
        <f>I49/J49</f>
        <v>1.6666666666666667</v>
      </c>
      <c r="L49" s="21">
        <v>0</v>
      </c>
      <c r="M49" s="21">
        <v>0</v>
      </c>
      <c r="N49" s="59"/>
      <c r="Q49" s="21"/>
    </row>
    <row r="50" spans="1:17" ht="12.75">
      <c r="A50" s="1" t="s">
        <v>74</v>
      </c>
      <c r="B50" s="140">
        <v>460</v>
      </c>
      <c r="C50" s="10">
        <v>350</v>
      </c>
      <c r="D50" s="55">
        <f t="shared" si="20"/>
        <v>1.3142857142857143</v>
      </c>
      <c r="E50" s="156">
        <f t="shared" si="17"/>
        <v>0</v>
      </c>
      <c r="F50" s="157">
        <f t="shared" si="18"/>
        <v>0</v>
      </c>
      <c r="G50" s="76">
        <v>0</v>
      </c>
      <c r="H50" s="57"/>
      <c r="I50" s="173">
        <f>B50+E50+F50</f>
        <v>460</v>
      </c>
      <c r="J50" s="76">
        <f t="shared" si="19"/>
        <v>350</v>
      </c>
      <c r="K50" s="58">
        <f>I50/J50</f>
        <v>1.3142857142857143</v>
      </c>
      <c r="L50" s="21">
        <v>0</v>
      </c>
      <c r="M50" s="21">
        <v>0</v>
      </c>
      <c r="N50" s="59"/>
      <c r="Q50" s="21"/>
    </row>
    <row r="51" spans="1:18" ht="12.75">
      <c r="A51" s="45" t="s">
        <v>2</v>
      </c>
      <c r="B51" s="141">
        <f>SUM(B42:B50)</f>
        <v>1142</v>
      </c>
      <c r="C51" s="65">
        <f>SUM(C42:C50)</f>
        <v>1380</v>
      </c>
      <c r="D51" s="66">
        <f t="shared" si="20"/>
        <v>0.827536231884058</v>
      </c>
      <c r="E51" s="141">
        <f>SUM(E42:E49)</f>
        <v>663.2313190383366</v>
      </c>
      <c r="F51" s="159">
        <f>SUM(F42:F49)</f>
        <v>557.1570393063654</v>
      </c>
      <c r="G51" s="65">
        <f>SUM(G42:G49)</f>
        <v>536</v>
      </c>
      <c r="H51" s="67">
        <f>SUM(H42:H49)</f>
        <v>539</v>
      </c>
      <c r="I51" s="174">
        <f>SUM(I42:I50)</f>
        <v>2362.388358344702</v>
      </c>
      <c r="J51" s="65">
        <f>SUM(J42:J50)</f>
        <v>2455</v>
      </c>
      <c r="K51" s="192">
        <f>I51/J51</f>
        <v>0.9622763170446851</v>
      </c>
      <c r="L51" s="70"/>
      <c r="M51" s="70"/>
      <c r="N51" s="71"/>
      <c r="O51" s="70"/>
      <c r="P51" s="70"/>
      <c r="Q51" s="21"/>
      <c r="R51" s="21"/>
    </row>
    <row r="52" spans="1:17" ht="12.75">
      <c r="A52" s="80"/>
      <c r="B52" s="146"/>
      <c r="C52" s="82"/>
      <c r="D52" s="83"/>
      <c r="E52" s="156"/>
      <c r="F52" s="156"/>
      <c r="G52" s="94"/>
      <c r="H52" s="64"/>
      <c r="I52" s="171"/>
      <c r="J52" s="191"/>
      <c r="K52" s="54"/>
      <c r="L52" s="21"/>
      <c r="M52" s="21"/>
      <c r="Q52" s="21"/>
    </row>
    <row r="53" spans="1:17" ht="12.75">
      <c r="A53" s="3" t="s">
        <v>48</v>
      </c>
      <c r="B53" s="143"/>
      <c r="C53" s="15"/>
      <c r="D53" s="74"/>
      <c r="E53" s="160"/>
      <c r="F53" s="160"/>
      <c r="G53" s="94"/>
      <c r="H53" s="64"/>
      <c r="I53" s="172"/>
      <c r="J53" s="94"/>
      <c r="K53" s="54"/>
      <c r="L53" s="21"/>
      <c r="M53" s="21"/>
      <c r="Q53" s="21"/>
    </row>
    <row r="54" spans="1:17" ht="12.75">
      <c r="A54" s="4" t="s">
        <v>75</v>
      </c>
      <c r="B54" s="144">
        <v>6205</v>
      </c>
      <c r="C54" s="12">
        <v>4550</v>
      </c>
      <c r="D54" s="184"/>
      <c r="E54" s="156">
        <f aca="true" t="shared" si="21" ref="E54:E59">L54/$L$64*$B$88</f>
        <v>690.412930474334</v>
      </c>
      <c r="F54" s="157">
        <f aca="true" t="shared" si="22" ref="F54:F59">M54/$M$64*$B$90</f>
        <v>579.9913441959706</v>
      </c>
      <c r="G54" s="76">
        <v>218</v>
      </c>
      <c r="H54" s="57">
        <v>219</v>
      </c>
      <c r="I54" s="173">
        <f aca="true" t="shared" si="23" ref="I54:I59">B54+E54+F54</f>
        <v>7475.404274670304</v>
      </c>
      <c r="J54" s="76">
        <f aca="true" t="shared" si="24" ref="J54:J59">SUM(C54+G54+H54)</f>
        <v>4987</v>
      </c>
      <c r="K54" s="58">
        <f aca="true" t="shared" si="25" ref="K54:K60">I54/J54</f>
        <v>1.4989781982495096</v>
      </c>
      <c r="L54" s="21">
        <v>1.27</v>
      </c>
      <c r="M54" s="21">
        <v>1.27</v>
      </c>
      <c r="Q54" s="21"/>
    </row>
    <row r="55" spans="1:17" ht="12.75">
      <c r="A55" s="5" t="s">
        <v>76</v>
      </c>
      <c r="B55" s="144">
        <v>1775</v>
      </c>
      <c r="C55" s="13">
        <v>1900</v>
      </c>
      <c r="D55" s="185"/>
      <c r="E55" s="156">
        <f t="shared" si="21"/>
        <v>695.8492527615334</v>
      </c>
      <c r="F55" s="157">
        <f t="shared" si="22"/>
        <v>584.5582051738916</v>
      </c>
      <c r="G55" s="77">
        <v>218</v>
      </c>
      <c r="H55" s="61">
        <v>220</v>
      </c>
      <c r="I55" s="173">
        <f t="shared" si="23"/>
        <v>3055.407457935425</v>
      </c>
      <c r="J55" s="77">
        <f t="shared" si="24"/>
        <v>2338</v>
      </c>
      <c r="K55" s="62">
        <f t="shared" si="25"/>
        <v>1.306846645823535</v>
      </c>
      <c r="L55" s="21">
        <v>1.28</v>
      </c>
      <c r="M55" s="21">
        <v>1.28</v>
      </c>
      <c r="Q55" s="21"/>
    </row>
    <row r="56" spans="1:17" ht="12.75">
      <c r="A56" s="4" t="s">
        <v>77</v>
      </c>
      <c r="B56" s="144">
        <v>4626</v>
      </c>
      <c r="C56" s="12">
        <v>3315</v>
      </c>
      <c r="D56" s="184"/>
      <c r="E56" s="156">
        <f t="shared" si="21"/>
        <v>521.88693957115</v>
      </c>
      <c r="F56" s="157">
        <f t="shared" si="22"/>
        <v>438.4186538804186</v>
      </c>
      <c r="G56" s="76">
        <v>575</v>
      </c>
      <c r="H56" s="57">
        <v>579</v>
      </c>
      <c r="I56" s="173">
        <f t="shared" si="23"/>
        <v>5586.305593451569</v>
      </c>
      <c r="J56" s="76">
        <f t="shared" si="24"/>
        <v>4469</v>
      </c>
      <c r="K56" s="58">
        <f t="shared" si="25"/>
        <v>1.250012439796726</v>
      </c>
      <c r="L56" s="21">
        <v>0.96</v>
      </c>
      <c r="M56" s="21">
        <v>0.96</v>
      </c>
      <c r="Q56" s="21"/>
    </row>
    <row r="57" spans="1:17" ht="12.75">
      <c r="A57" s="2" t="s">
        <v>16</v>
      </c>
      <c r="B57" s="140">
        <v>60</v>
      </c>
      <c r="C57" s="11">
        <v>50</v>
      </c>
      <c r="D57" s="183">
        <f>B57/C57</f>
        <v>1.2</v>
      </c>
      <c r="E57" s="156">
        <f t="shared" si="21"/>
        <v>0</v>
      </c>
      <c r="F57" s="157">
        <f t="shared" si="22"/>
        <v>0</v>
      </c>
      <c r="G57" s="77">
        <v>0</v>
      </c>
      <c r="H57" s="61">
        <v>0</v>
      </c>
      <c r="I57" s="173">
        <f t="shared" si="23"/>
        <v>60</v>
      </c>
      <c r="J57" s="77">
        <f t="shared" si="24"/>
        <v>50</v>
      </c>
      <c r="K57" s="62">
        <f t="shared" si="25"/>
        <v>1.2</v>
      </c>
      <c r="L57" s="21">
        <v>0</v>
      </c>
      <c r="M57" s="21">
        <v>0</v>
      </c>
      <c r="N57" s="59"/>
      <c r="Q57" s="21"/>
    </row>
    <row r="58" spans="1:17" ht="12.75">
      <c r="A58" s="1" t="s">
        <v>78</v>
      </c>
      <c r="B58" s="140">
        <v>65</v>
      </c>
      <c r="C58" s="10">
        <v>195</v>
      </c>
      <c r="D58" s="55"/>
      <c r="E58" s="156">
        <f t="shared" si="21"/>
        <v>733.9035087719299</v>
      </c>
      <c r="F58" s="157">
        <f t="shared" si="22"/>
        <v>616.5262320193389</v>
      </c>
      <c r="G58" s="76">
        <v>365</v>
      </c>
      <c r="H58" s="57">
        <v>365</v>
      </c>
      <c r="I58" s="173">
        <f t="shared" si="23"/>
        <v>1415.4297407912686</v>
      </c>
      <c r="J58" s="76">
        <f t="shared" si="24"/>
        <v>925</v>
      </c>
      <c r="K58" s="58">
        <f t="shared" si="25"/>
        <v>1.530194314368939</v>
      </c>
      <c r="L58" s="21">
        <v>1.35</v>
      </c>
      <c r="M58" s="21">
        <v>1.35</v>
      </c>
      <c r="N58" s="59"/>
      <c r="Q58" s="21"/>
    </row>
    <row r="59" spans="1:17" ht="12.75">
      <c r="A59" s="6" t="s">
        <v>49</v>
      </c>
      <c r="B59" s="147">
        <v>-973</v>
      </c>
      <c r="C59" s="14">
        <v>-820</v>
      </c>
      <c r="D59" s="60">
        <f>B59/C59</f>
        <v>1.1865853658536585</v>
      </c>
      <c r="E59" s="156">
        <f t="shared" si="21"/>
        <v>0</v>
      </c>
      <c r="F59" s="157">
        <f t="shared" si="22"/>
        <v>0</v>
      </c>
      <c r="G59" s="206"/>
      <c r="H59" s="86"/>
      <c r="I59" s="175">
        <f t="shared" si="23"/>
        <v>-973</v>
      </c>
      <c r="J59" s="77">
        <f t="shared" si="24"/>
        <v>-820</v>
      </c>
      <c r="K59" s="62">
        <f t="shared" si="25"/>
        <v>1.1865853658536585</v>
      </c>
      <c r="L59" s="21"/>
      <c r="M59" s="21"/>
      <c r="N59" s="59"/>
      <c r="Q59" s="21"/>
    </row>
    <row r="60" spans="1:17" ht="12.75">
      <c r="A60" s="45" t="s">
        <v>2</v>
      </c>
      <c r="B60" s="148">
        <f>SUM(B54:B59)</f>
        <v>11758</v>
      </c>
      <c r="C60" s="87">
        <f>SUM(C54:C59)</f>
        <v>9190</v>
      </c>
      <c r="D60" s="193">
        <f>B60/C60</f>
        <v>1.2794341675734493</v>
      </c>
      <c r="E60" s="148">
        <f>SUM(E57:E59)</f>
        <v>733.9035087719299</v>
      </c>
      <c r="F60" s="159">
        <f>SUM(F57:F59)</f>
        <v>616.5262320193389</v>
      </c>
      <c r="G60" s="65">
        <f>SUM(G54:G59)</f>
        <v>1376</v>
      </c>
      <c r="H60" s="67">
        <f>SUM(H54:H59)</f>
        <v>1383</v>
      </c>
      <c r="I60" s="176">
        <f>SUM(I54:I59)</f>
        <v>16619.547066848565</v>
      </c>
      <c r="J60" s="87">
        <f>SUM(J54:J59)</f>
        <v>11949</v>
      </c>
      <c r="K60" s="192">
        <f t="shared" si="25"/>
        <v>1.3908734678089016</v>
      </c>
      <c r="L60" s="70"/>
      <c r="M60" s="70"/>
      <c r="N60" s="71"/>
      <c r="O60" s="70"/>
      <c r="P60" s="70"/>
      <c r="Q60" s="21"/>
    </row>
    <row r="61" spans="1:17" ht="12.75">
      <c r="A61" s="89"/>
      <c r="B61" s="149"/>
      <c r="C61" s="90"/>
      <c r="D61" s="60"/>
      <c r="E61" s="161"/>
      <c r="F61" s="162"/>
      <c r="G61" s="102"/>
      <c r="H61" s="91"/>
      <c r="I61" s="177"/>
      <c r="J61" s="205"/>
      <c r="K61" s="92"/>
      <c r="L61" s="21"/>
      <c r="M61" s="21"/>
      <c r="N61" s="71"/>
      <c r="Q61" s="21"/>
    </row>
    <row r="62" spans="1:17" ht="12.75">
      <c r="A62" s="93"/>
      <c r="B62" s="150"/>
      <c r="C62" s="94"/>
      <c r="D62" s="60"/>
      <c r="E62" s="150"/>
      <c r="F62" s="160"/>
      <c r="G62" s="94"/>
      <c r="H62" s="64"/>
      <c r="I62" s="173"/>
      <c r="J62" s="59"/>
      <c r="K62" s="39"/>
      <c r="L62" s="21"/>
      <c r="M62" s="21"/>
      <c r="N62" s="71"/>
      <c r="Q62" s="21"/>
    </row>
    <row r="63" spans="2:17" ht="12.75">
      <c r="B63" s="142"/>
      <c r="C63" s="73"/>
      <c r="D63" s="60"/>
      <c r="E63" s="150"/>
      <c r="F63" s="160"/>
      <c r="G63" s="94"/>
      <c r="H63" s="64"/>
      <c r="I63" s="172"/>
      <c r="J63" s="59"/>
      <c r="K63" s="39"/>
      <c r="L63" s="21"/>
      <c r="M63" s="21"/>
      <c r="N63" s="71"/>
      <c r="Q63" s="21"/>
    </row>
    <row r="64" spans="1:17" ht="12.75">
      <c r="A64" s="95" t="s">
        <v>17</v>
      </c>
      <c r="B64" s="148">
        <f>B15+B27+B39+B51+B60</f>
        <v>21422</v>
      </c>
      <c r="C64" s="87">
        <f>C15+C27+C39+C51+C60</f>
        <v>18715</v>
      </c>
      <c r="D64" s="193">
        <f>B64/C64</f>
        <v>1.1446433342238846</v>
      </c>
      <c r="E64" s="148">
        <f>E15+E27+E39+E51+E60</f>
        <v>10046.32358674464</v>
      </c>
      <c r="F64" s="163">
        <f>F15+F27+F39+F51+F60</f>
        <v>8439.55908719806</v>
      </c>
      <c r="G64" s="87">
        <f>G15+G27+G39+G51+G60</f>
        <v>9542</v>
      </c>
      <c r="H64" s="88">
        <f>H15+H27+H39+H51+H60</f>
        <v>9583</v>
      </c>
      <c r="I64" s="176">
        <f>I15+I27+I39+I51+I60</f>
        <v>43419</v>
      </c>
      <c r="J64" s="204">
        <f>SUM(C64+G64+H64)</f>
        <v>37840</v>
      </c>
      <c r="K64" s="78">
        <f>I64/J64</f>
        <v>1.1474365750528541</v>
      </c>
      <c r="L64" s="70">
        <f>SUM(L9:L62)</f>
        <v>21.990000000000006</v>
      </c>
      <c r="M64" s="70">
        <f>SUM(M10:M63)</f>
        <v>21.990000000000006</v>
      </c>
      <c r="N64" s="96"/>
      <c r="O64" s="70"/>
      <c r="P64" s="70"/>
      <c r="Q64" s="21"/>
    </row>
    <row r="65" spans="2:17" ht="12.75">
      <c r="B65" s="142"/>
      <c r="C65" s="73"/>
      <c r="D65" s="74"/>
      <c r="E65" s="154"/>
      <c r="F65" s="154"/>
      <c r="G65" s="72"/>
      <c r="H65" s="52"/>
      <c r="I65" s="172"/>
      <c r="J65" s="63"/>
      <c r="K65" s="39"/>
      <c r="L65" s="71"/>
      <c r="M65" s="71"/>
      <c r="N65" s="71"/>
      <c r="Q65" s="21"/>
    </row>
    <row r="66" spans="1:18" ht="12.75">
      <c r="A66" s="3" t="s">
        <v>50</v>
      </c>
      <c r="B66" s="143"/>
      <c r="C66" s="15"/>
      <c r="D66" s="74"/>
      <c r="E66" s="154"/>
      <c r="F66" s="154"/>
      <c r="G66" s="72"/>
      <c r="H66" s="52"/>
      <c r="I66" s="172"/>
      <c r="J66" s="63"/>
      <c r="K66" s="39"/>
      <c r="M66" s="63"/>
      <c r="Q66" s="21"/>
      <c r="R66" s="21"/>
    </row>
    <row r="67" spans="1:17" ht="12.75">
      <c r="A67" s="1" t="s">
        <v>18</v>
      </c>
      <c r="B67" s="140">
        <v>3355</v>
      </c>
      <c r="C67" s="10">
        <v>2520</v>
      </c>
      <c r="D67" s="55">
        <f aca="true" t="shared" si="26" ref="D67:D73">B67/C67</f>
        <v>1.3313492063492063</v>
      </c>
      <c r="E67" s="154"/>
      <c r="F67" s="154"/>
      <c r="G67" s="97"/>
      <c r="H67" s="98"/>
      <c r="I67" s="173"/>
      <c r="J67" s="56"/>
      <c r="K67" s="99"/>
      <c r="Q67" s="21"/>
    </row>
    <row r="68" spans="1:17" ht="12.75">
      <c r="A68" s="2" t="s">
        <v>51</v>
      </c>
      <c r="B68" s="140">
        <v>244</v>
      </c>
      <c r="C68" s="11">
        <v>70</v>
      </c>
      <c r="D68" s="183">
        <f t="shared" si="26"/>
        <v>3.4857142857142858</v>
      </c>
      <c r="E68" s="154"/>
      <c r="F68" s="154"/>
      <c r="G68" s="72"/>
      <c r="H68" s="52"/>
      <c r="I68" s="173"/>
      <c r="J68" s="202"/>
      <c r="K68" s="39"/>
      <c r="Q68" s="21"/>
    </row>
    <row r="69" spans="1:17" ht="12.75">
      <c r="A69" s="1" t="s">
        <v>52</v>
      </c>
      <c r="B69" s="140">
        <v>860</v>
      </c>
      <c r="C69" s="10">
        <v>730</v>
      </c>
      <c r="D69" s="55">
        <f t="shared" si="26"/>
        <v>1.178082191780822</v>
      </c>
      <c r="E69" s="154"/>
      <c r="F69" s="154"/>
      <c r="G69" s="97"/>
      <c r="H69" s="98"/>
      <c r="I69" s="173"/>
      <c r="J69" s="56"/>
      <c r="K69" s="99"/>
      <c r="Q69" s="21"/>
    </row>
    <row r="70" spans="1:17" ht="12.75">
      <c r="A70" s="2" t="s">
        <v>53</v>
      </c>
      <c r="B70" s="140">
        <v>155</v>
      </c>
      <c r="C70" s="11">
        <v>80</v>
      </c>
      <c r="D70" s="60">
        <f t="shared" si="26"/>
        <v>1.9375</v>
      </c>
      <c r="E70" s="154"/>
      <c r="F70" s="154"/>
      <c r="G70" s="72"/>
      <c r="H70" s="52"/>
      <c r="I70" s="173"/>
      <c r="J70" s="202"/>
      <c r="K70" s="39"/>
      <c r="Q70" s="21"/>
    </row>
    <row r="71" spans="1:17" ht="12.75">
      <c r="A71" s="1" t="s">
        <v>19</v>
      </c>
      <c r="B71" s="140">
        <v>650</v>
      </c>
      <c r="C71" s="10">
        <v>740</v>
      </c>
      <c r="D71" s="55">
        <f t="shared" si="26"/>
        <v>0.8783783783783784</v>
      </c>
      <c r="E71" s="154"/>
      <c r="F71" s="154"/>
      <c r="G71" s="97"/>
      <c r="H71" s="98"/>
      <c r="I71" s="173"/>
      <c r="J71" s="56"/>
      <c r="K71" s="99"/>
      <c r="Q71" s="21"/>
    </row>
    <row r="72" spans="1:17" ht="12.75">
      <c r="A72" s="2" t="s">
        <v>54</v>
      </c>
      <c r="B72" s="140">
        <v>16733</v>
      </c>
      <c r="C72" s="11">
        <v>14985</v>
      </c>
      <c r="D72" s="60">
        <f t="shared" si="26"/>
        <v>1.1166499833166499</v>
      </c>
      <c r="E72" s="154"/>
      <c r="F72" s="154"/>
      <c r="G72" s="72"/>
      <c r="H72" s="52"/>
      <c r="I72" s="173"/>
      <c r="J72" s="202"/>
      <c r="K72" s="39"/>
      <c r="M72" s="100"/>
      <c r="Q72" s="21"/>
    </row>
    <row r="73" spans="1:17" ht="12.75">
      <c r="A73" s="45" t="s">
        <v>2</v>
      </c>
      <c r="B73" s="141">
        <f>SUM(B67:B72)</f>
        <v>21997</v>
      </c>
      <c r="C73" s="65">
        <f>SUM(C67:C72)</f>
        <v>19125</v>
      </c>
      <c r="D73" s="193">
        <f t="shared" si="26"/>
        <v>1.150169934640523</v>
      </c>
      <c r="E73" s="154"/>
      <c r="F73" s="154"/>
      <c r="G73" s="72"/>
      <c r="H73" s="52"/>
      <c r="I73" s="173"/>
      <c r="J73" s="63"/>
      <c r="K73" s="39"/>
      <c r="L73" s="34"/>
      <c r="M73" s="101"/>
      <c r="O73" s="17"/>
      <c r="Q73" s="21"/>
    </row>
    <row r="74" spans="1:17" ht="12.75">
      <c r="A74" s="89"/>
      <c r="B74" s="151"/>
      <c r="C74" s="102"/>
      <c r="D74" s="74"/>
      <c r="E74" s="164"/>
      <c r="F74" s="164"/>
      <c r="G74" s="103"/>
      <c r="H74" s="53"/>
      <c r="I74" s="171"/>
      <c r="J74" s="104"/>
      <c r="K74" s="33"/>
      <c r="L74" s="34"/>
      <c r="M74" s="34"/>
      <c r="Q74" s="21"/>
    </row>
    <row r="75" spans="1:17" ht="12.75">
      <c r="A75" s="95" t="s">
        <v>20</v>
      </c>
      <c r="B75" s="141">
        <f>B15+B27+B39+B51+B60+B73</f>
        <v>43419</v>
      </c>
      <c r="C75" s="65">
        <f>C64+C73</f>
        <v>37840</v>
      </c>
      <c r="D75" s="194">
        <f>B75/C75</f>
        <v>1.1474365750528541</v>
      </c>
      <c r="E75" s="165"/>
      <c r="F75" s="165"/>
      <c r="G75" s="105"/>
      <c r="H75" s="106"/>
      <c r="I75" s="174"/>
      <c r="J75" s="198"/>
      <c r="K75" s="78"/>
      <c r="L75" s="71"/>
      <c r="M75" s="71"/>
      <c r="N75" s="34"/>
      <c r="Q75" s="21"/>
    </row>
    <row r="76" spans="2:17" ht="12.75">
      <c r="B76" s="142"/>
      <c r="C76" s="73"/>
      <c r="D76" s="74"/>
      <c r="E76" s="154"/>
      <c r="F76" s="154"/>
      <c r="G76" s="72"/>
      <c r="H76" s="52"/>
      <c r="I76" s="172"/>
      <c r="J76" s="63"/>
      <c r="K76" s="39"/>
      <c r="N76" s="71"/>
      <c r="Q76" s="21"/>
    </row>
    <row r="77" spans="1:17" ht="12.75">
      <c r="A77" s="26" t="s">
        <v>55</v>
      </c>
      <c r="B77" s="142"/>
      <c r="C77" s="73"/>
      <c r="D77" s="74"/>
      <c r="E77" s="154"/>
      <c r="F77" s="154"/>
      <c r="G77" s="72"/>
      <c r="H77" s="52"/>
      <c r="I77" s="172"/>
      <c r="J77" s="63"/>
      <c r="K77" s="39"/>
      <c r="M77" s="21"/>
      <c r="Q77" s="21"/>
    </row>
    <row r="78" spans="1:17" ht="12.75">
      <c r="A78" s="107" t="s">
        <v>21</v>
      </c>
      <c r="B78" s="145">
        <v>16416</v>
      </c>
      <c r="C78" s="108">
        <v>15000</v>
      </c>
      <c r="D78" s="55">
        <f>B78/C78</f>
        <v>1.0944</v>
      </c>
      <c r="E78" s="154"/>
      <c r="F78" s="166"/>
      <c r="G78" s="97"/>
      <c r="H78" s="98"/>
      <c r="I78" s="173">
        <f>B78</f>
        <v>16416</v>
      </c>
      <c r="J78" s="84">
        <f>C78</f>
        <v>15000</v>
      </c>
      <c r="K78" s="99"/>
      <c r="L78" s="59"/>
      <c r="M78" s="59"/>
      <c r="Q78" s="21"/>
    </row>
    <row r="79" spans="1:17" ht="12.75">
      <c r="A79" s="186" t="s">
        <v>79</v>
      </c>
      <c r="B79" s="145">
        <v>35</v>
      </c>
      <c r="C79" s="187"/>
      <c r="D79" s="183"/>
      <c r="E79" s="154"/>
      <c r="F79" s="166"/>
      <c r="G79" s="188"/>
      <c r="H79" s="189"/>
      <c r="I79" s="173">
        <f>B79</f>
        <v>35</v>
      </c>
      <c r="J79" s="85">
        <v>0</v>
      </c>
      <c r="K79" s="190"/>
      <c r="L79" s="59"/>
      <c r="M79" s="59"/>
      <c r="Q79" s="21"/>
    </row>
    <row r="80" spans="1:17" ht="12.75">
      <c r="A80" s="107" t="s">
        <v>85</v>
      </c>
      <c r="B80" s="145">
        <v>130</v>
      </c>
      <c r="C80" s="108"/>
      <c r="D80" s="55"/>
      <c r="E80" s="154"/>
      <c r="F80" s="166"/>
      <c r="G80" s="97"/>
      <c r="H80" s="98"/>
      <c r="I80" s="173">
        <f>B80</f>
        <v>130</v>
      </c>
      <c r="J80" s="84">
        <v>0</v>
      </c>
      <c r="K80" s="99"/>
      <c r="L80" s="59"/>
      <c r="M80" s="59"/>
      <c r="Q80" s="21"/>
    </row>
    <row r="81" spans="1:17" ht="12.75">
      <c r="A81" s="45" t="s">
        <v>2</v>
      </c>
      <c r="B81" s="148">
        <f>SUM(B78:B80)</f>
        <v>16581</v>
      </c>
      <c r="C81" s="87">
        <f>SUM(C78:C79)</f>
        <v>15000</v>
      </c>
      <c r="D81" s="195">
        <f>B81/C81</f>
        <v>1.1054</v>
      </c>
      <c r="E81" s="165"/>
      <c r="F81" s="165"/>
      <c r="G81" s="105"/>
      <c r="H81" s="106"/>
      <c r="I81" s="176">
        <f>SUM(I78:I80)</f>
        <v>16581</v>
      </c>
      <c r="J81" s="88">
        <f>SUM(J78:J80)</f>
        <v>15000</v>
      </c>
      <c r="K81" s="78"/>
      <c r="L81" s="71"/>
      <c r="M81" s="71"/>
      <c r="N81" s="59"/>
      <c r="Q81" s="21"/>
    </row>
    <row r="82" spans="2:17" ht="12.75">
      <c r="B82" s="142"/>
      <c r="C82" s="73"/>
      <c r="D82" s="46"/>
      <c r="E82" s="154"/>
      <c r="F82" s="154"/>
      <c r="G82" s="72"/>
      <c r="H82" s="52"/>
      <c r="I82" s="172"/>
      <c r="J82" s="63"/>
      <c r="K82" s="39"/>
      <c r="N82" s="71"/>
      <c r="Q82" s="21"/>
    </row>
    <row r="83" spans="1:17" ht="12.75">
      <c r="A83" s="109" t="s">
        <v>22</v>
      </c>
      <c r="B83" s="152">
        <f>B75+B81</f>
        <v>60000</v>
      </c>
      <c r="C83" s="110">
        <f>C81+C75</f>
        <v>52840</v>
      </c>
      <c r="D83" s="66">
        <f>B83/C83</f>
        <v>1.1355034065102196</v>
      </c>
      <c r="E83" s="167"/>
      <c r="F83" s="167"/>
      <c r="G83" s="111"/>
      <c r="H83" s="112"/>
      <c r="I83" s="178">
        <f>I64+I81</f>
        <v>60000</v>
      </c>
      <c r="J83" s="203">
        <f>J64+J81</f>
        <v>52840</v>
      </c>
      <c r="K83" s="113"/>
      <c r="L83" s="71"/>
      <c r="M83" s="71"/>
      <c r="Q83" s="21"/>
    </row>
    <row r="84" spans="3:17" ht="12.75">
      <c r="C84" s="63"/>
      <c r="N84" s="71"/>
      <c r="Q84" s="21"/>
    </row>
    <row r="85" spans="2:17" ht="12.75">
      <c r="B85" s="63"/>
      <c r="C85" s="63"/>
      <c r="G85" s="63"/>
      <c r="I85" s="63"/>
      <c r="L85" s="103" t="s">
        <v>8</v>
      </c>
      <c r="M85" s="53">
        <v>8.79</v>
      </c>
      <c r="Q85" s="21"/>
    </row>
    <row r="86" spans="1:17" ht="12.75">
      <c r="A86" s="114" t="s">
        <v>23</v>
      </c>
      <c r="B86" s="115">
        <v>2007</v>
      </c>
      <c r="C86" s="115">
        <v>2006</v>
      </c>
      <c r="D86" s="116" t="s">
        <v>24</v>
      </c>
      <c r="E86" s="8"/>
      <c r="F86" s="117"/>
      <c r="L86" s="72"/>
      <c r="M86" s="118"/>
      <c r="Q86" s="21"/>
    </row>
    <row r="87" spans="1:17" ht="13.5" thickBot="1">
      <c r="A87" s="16" t="s">
        <v>25</v>
      </c>
      <c r="B87" s="63">
        <f>B64</f>
        <v>21422</v>
      </c>
      <c r="C87" s="63">
        <f>SUM(C64)</f>
        <v>18715</v>
      </c>
      <c r="D87" s="20"/>
      <c r="E87" s="8"/>
      <c r="F87" s="119"/>
      <c r="L87" s="72" t="s">
        <v>31</v>
      </c>
      <c r="M87" s="52">
        <f>SUM(M85:M86)</f>
        <v>8.79</v>
      </c>
      <c r="Q87" s="21"/>
    </row>
    <row r="88" spans="1:17" ht="12.75">
      <c r="A88" s="120" t="s">
        <v>26</v>
      </c>
      <c r="B88" s="121">
        <f>(M64/M88)*B72</f>
        <v>11954.47270955166</v>
      </c>
      <c r="C88" s="121">
        <f>SUM(G64)</f>
        <v>9542</v>
      </c>
      <c r="D88" s="122"/>
      <c r="E88" s="8"/>
      <c r="F88" s="119"/>
      <c r="J88" s="63"/>
      <c r="L88" s="123" t="s">
        <v>34</v>
      </c>
      <c r="M88" s="124">
        <f>SUM(L64+M85)</f>
        <v>30.780000000000005</v>
      </c>
      <c r="Q88" s="21"/>
    </row>
    <row r="89" spans="1:17" ht="12.75">
      <c r="A89" s="16" t="s">
        <v>27</v>
      </c>
      <c r="B89" s="63">
        <f>B87+B88</f>
        <v>33376.47270955166</v>
      </c>
      <c r="C89" s="63">
        <f>C87+C88</f>
        <v>28257</v>
      </c>
      <c r="D89" s="20"/>
      <c r="E89" s="8"/>
      <c r="F89" s="63"/>
      <c r="Q89" s="21"/>
    </row>
    <row r="90" spans="1:17" ht="12.75">
      <c r="A90" s="120" t="s">
        <v>35</v>
      </c>
      <c r="B90" s="121">
        <f>((M87/M88)*B72)+B67+B68+B69+B70+B71</f>
        <v>10042.527290448343</v>
      </c>
      <c r="C90" s="121">
        <f>SUM(H64)</f>
        <v>9583</v>
      </c>
      <c r="D90" s="122"/>
      <c r="E90" s="8"/>
      <c r="F90" s="125"/>
      <c r="H90" s="63"/>
      <c r="Q90" s="21"/>
    </row>
    <row r="91" spans="1:17" ht="12.75">
      <c r="A91" s="16" t="s">
        <v>28</v>
      </c>
      <c r="B91" s="63">
        <f>B89+B90</f>
        <v>43419</v>
      </c>
      <c r="C91" s="63">
        <f>SUM(C75)</f>
        <v>37840</v>
      </c>
      <c r="D91" s="20"/>
      <c r="E91" s="8"/>
      <c r="F91" s="63"/>
      <c r="Q91" s="21"/>
    </row>
    <row r="92" spans="1:17" ht="12.75">
      <c r="A92" s="120" t="s">
        <v>29</v>
      </c>
      <c r="B92" s="121">
        <f>B81</f>
        <v>16581</v>
      </c>
      <c r="C92" s="121">
        <f>SUM(C81)</f>
        <v>15000</v>
      </c>
      <c r="D92" s="122"/>
      <c r="E92" s="8"/>
      <c r="F92" s="125"/>
      <c r="Q92" s="21"/>
    </row>
    <row r="93" spans="1:17" ht="12.75">
      <c r="A93" s="26" t="s">
        <v>30</v>
      </c>
      <c r="B93" s="126">
        <f>B91+B92</f>
        <v>60000</v>
      </c>
      <c r="C93" s="126">
        <f>C91+C92</f>
        <v>52840</v>
      </c>
      <c r="D93" s="127"/>
      <c r="E93" s="8"/>
      <c r="F93" s="128"/>
      <c r="Q93" s="21"/>
    </row>
    <row r="94" spans="2:17" ht="12.75">
      <c r="B94" s="63"/>
      <c r="G94" s="129"/>
      <c r="Q94" s="21"/>
    </row>
    <row r="95" spans="1:17" ht="12.75">
      <c r="A95" s="26"/>
      <c r="B95" s="63"/>
      <c r="G95" s="129"/>
      <c r="Q95" s="21"/>
    </row>
  </sheetData>
  <mergeCells count="2">
    <mergeCell ref="E7:F7"/>
    <mergeCell ref="G7:H7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61" r:id="rId3"/>
  <rowBreaks count="1" manualBreakCount="1">
    <brk id="8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B5" sqref="B5"/>
    </sheetView>
  </sheetViews>
  <sheetFormatPr defaultColWidth="9.33203125" defaultRowHeight="12.75"/>
  <cols>
    <col min="1" max="1" width="30.66015625" style="8" bestFit="1" customWidth="1"/>
    <col min="2" max="2" width="10.66015625" style="8" bestFit="1" customWidth="1"/>
    <col min="3" max="16384" width="8.83203125" style="8" customWidth="1"/>
  </cols>
  <sheetData>
    <row r="2" spans="1:2" ht="12.75">
      <c r="A2" s="8" t="s">
        <v>64</v>
      </c>
      <c r="B2" s="8" t="s">
        <v>65</v>
      </c>
    </row>
    <row r="3" spans="1:2" ht="12.75">
      <c r="A3" s="8" t="s">
        <v>59</v>
      </c>
      <c r="B3" s="9">
        <f>'Budget 2008'!I15</f>
        <v>8072.830377444293</v>
      </c>
    </row>
    <row r="4" spans="1:2" ht="12.75">
      <c r="A4" s="8" t="s">
        <v>60</v>
      </c>
      <c r="B4" s="9">
        <f>'Budget 2008'!I27</f>
        <v>9184.534333788084</v>
      </c>
    </row>
    <row r="5" spans="1:2" ht="12.75">
      <c r="A5" s="8" t="s">
        <v>61</v>
      </c>
      <c r="B5" s="9">
        <f>'Budget 2008'!I39</f>
        <v>7179.699863574351</v>
      </c>
    </row>
    <row r="6" spans="1:2" ht="12.75">
      <c r="A6" s="8" t="s">
        <v>62</v>
      </c>
      <c r="B6" s="9">
        <f>'Budget 2008'!I51</f>
        <v>2362.388358344702</v>
      </c>
    </row>
    <row r="7" spans="1:2" ht="12.75">
      <c r="A7" s="8" t="s">
        <v>63</v>
      </c>
      <c r="B7" s="9">
        <f>'Budget 2008'!I60</f>
        <v>16619.547066848565</v>
      </c>
    </row>
    <row r="8" spans="1:2" ht="12.75">
      <c r="A8" s="8" t="s">
        <v>29</v>
      </c>
      <c r="B8" s="9">
        <f>'Budget 2008'!I78</f>
        <v>16416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Wesslenius</dc:creator>
  <cp:keywords/>
  <dc:description/>
  <cp:lastModifiedBy>Datoransvarig</cp:lastModifiedBy>
  <cp:lastPrinted>2007-10-17T08:51:29Z</cp:lastPrinted>
  <dcterms:created xsi:type="dcterms:W3CDTF">2000-02-21T09:28:42Z</dcterms:created>
  <dcterms:modified xsi:type="dcterms:W3CDTF">2006-09-25T11:34:45Z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