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266" windowWidth="13035" windowHeight="12795" tabRatio="963" activeTab="3"/>
  </bookViews>
  <sheets>
    <sheet name="Bilaga 1 " sheetId="1" r:id="rId1"/>
    <sheet name="Bilaga 2" sheetId="2" r:id="rId2"/>
    <sheet name="Bilaga 3 " sheetId="3" r:id="rId3"/>
    <sheet name="Bilaga 4" sheetId="4" r:id="rId4"/>
    <sheet name="Bilaga 5" sheetId="5" r:id="rId5"/>
    <sheet name="Bilaga 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">#REF!</definedName>
    <definedName name="BTILLE">#REF!</definedName>
    <definedName name="D">#REF!</definedName>
    <definedName name="E">#REF!</definedName>
    <definedName name="Fördelningkostnader">#REF!</definedName>
    <definedName name="Fördelningsprinciper">#REF!</definedName>
    <definedName name="JusteringAmnestyPress">#REF!</definedName>
    <definedName name="Justeringmedlemmar">#REF!</definedName>
    <definedName name="Jämförelse_intäkter_till_och_med_januari__1994_1993">'[2]1998 ack.result.rapport'!$K$85:$R$128</definedName>
    <definedName name="Kontofördelning">#REF!</definedName>
    <definedName name="KOSTNADER">'[1]Int 83-96'!#REF!</definedName>
    <definedName name="oldres.rapport">#REF!</definedName>
    <definedName name="overheadkostn">#REF!</definedName>
    <definedName name="Res.rapport">'[2]1998 ack.result.rapport'!$C$2:$J$63</definedName>
    <definedName name="SE">#REF!</definedName>
    <definedName name="Senaste_månaden">'[2]1998 ack.result.rapport'!$K$129:$R$133</definedName>
    <definedName name="_xlnm.Print_Area" localSheetId="2">'Bilaga 3 '!$A$1:$F$95</definedName>
    <definedName name="_xlnm.Print_Area" localSheetId="3">'Bilaga 4'!$C$1:$J$578</definedName>
    <definedName name="_xlnm.Print_Area" localSheetId="4">'Bilaga 5'!$A$1:$K$94</definedName>
    <definedName name="_xlnm.Print_Area" localSheetId="5">'Bilaga 6'!$A$2:$D$53</definedName>
    <definedName name="_xlnm.Print_Titles" localSheetId="4">'Bilaga 5'!$5:$8</definedName>
    <definedName name="Z_FCCB0F6D_C624_419E_809D_C614BB50CDF4_.wvu.PrintArea" localSheetId="3" hidden="1">'Bilaga 4'!$B$280:$J$326</definedName>
  </definedNames>
  <calcPr fullCalcOnLoad="1"/>
</workbook>
</file>

<file path=xl/comments5.xml><?xml version="1.0" encoding="utf-8"?>
<comments xmlns="http://schemas.openxmlformats.org/spreadsheetml/2006/main">
  <authors>
    <author>Amnesty International</author>
  </authors>
  <commentList>
    <comment ref="A91" authorId="0">
      <text>
        <r>
          <rPr>
            <b/>
            <sz val="8"/>
            <rFont val="Tahoma"/>
            <family val="0"/>
          </rPr>
          <t>Inklusive fördelade lönekostnader</t>
        </r>
      </text>
    </comment>
  </commentList>
</comments>
</file>

<file path=xl/sharedStrings.xml><?xml version="1.0" encoding="utf-8"?>
<sst xmlns="http://schemas.openxmlformats.org/spreadsheetml/2006/main" count="778" uniqueCount="421">
  <si>
    <t>Bilaga 1</t>
  </si>
  <si>
    <t xml:space="preserve">INTÄKTER </t>
  </si>
  <si>
    <t>Medlemsavgifter</t>
  </si>
  <si>
    <t>Gruppavgifter</t>
  </si>
  <si>
    <t>Försäljning</t>
  </si>
  <si>
    <t>SUMMA INTÄKTER</t>
  </si>
  <si>
    <t xml:space="preserve">KOSTNADER </t>
  </si>
  <si>
    <t>Programverksamhet</t>
  </si>
  <si>
    <t>Personalkostnader</t>
  </si>
  <si>
    <t>Sektionskostnader</t>
  </si>
  <si>
    <t>SUMMA KOSTNADER</t>
  </si>
  <si>
    <t>RESULTAT</t>
  </si>
  <si>
    <t>Ack i %</t>
  </si>
  <si>
    <t>Helbetalande medl.</t>
  </si>
  <si>
    <t>Delbetalande medl.</t>
  </si>
  <si>
    <t>Medl via autogiro</t>
  </si>
  <si>
    <t xml:space="preserve">Försäljning </t>
  </si>
  <si>
    <t>Amnestyakademin</t>
  </si>
  <si>
    <t>Rapporter o dyl</t>
  </si>
  <si>
    <t>Övrig försäljning</t>
  </si>
  <si>
    <t>Summa försäljning</t>
  </si>
  <si>
    <t>Amnesty Press</t>
  </si>
  <si>
    <t>Kortkampanjen</t>
  </si>
  <si>
    <t>Grupper &amp; distrikt</t>
  </si>
  <si>
    <t>Gåvor från organisationer</t>
  </si>
  <si>
    <t>Företagssamarbete</t>
  </si>
  <si>
    <t>Företagsgåvor</t>
  </si>
  <si>
    <t>Insamlingsbrev</t>
  </si>
  <si>
    <t>Gåvor via autogiro</t>
  </si>
  <si>
    <t>Övriga insamlingsaktiv.</t>
  </si>
  <si>
    <t>Testamenten</t>
  </si>
  <si>
    <t>Övrigt</t>
  </si>
  <si>
    <t>Räntor</t>
  </si>
  <si>
    <t>Summa övrigt</t>
  </si>
  <si>
    <t>DIREKTA PROGRAMKOSTNADER</t>
  </si>
  <si>
    <t>1. Kampanjer</t>
  </si>
  <si>
    <t>Kampanjer &amp; aktioner</t>
  </si>
  <si>
    <t>Blixtaktioner</t>
  </si>
  <si>
    <t>Summa</t>
  </si>
  <si>
    <t>2. Information och kommunikation</t>
  </si>
  <si>
    <t>Lobbyverksamhet (inkl EU-för.)</t>
  </si>
  <si>
    <t>Mediaarbete</t>
  </si>
  <si>
    <t>MR-info</t>
  </si>
  <si>
    <t>3. Stöd till aktivism</t>
  </si>
  <si>
    <t>Specialgrupper</t>
  </si>
  <si>
    <t>Distriktscenter Skåne/Blekine</t>
  </si>
  <si>
    <t>Distriktscenter Göteborg</t>
  </si>
  <si>
    <t>Landprogram</t>
  </si>
  <si>
    <t>Övrig utbildning</t>
  </si>
  <si>
    <t>Ungdomsarbete</t>
  </si>
  <si>
    <t>4. Medlemmar och organisation</t>
  </si>
  <si>
    <t xml:space="preserve">Budgetmötet </t>
  </si>
  <si>
    <t>Intersektionella möten</t>
  </si>
  <si>
    <t xml:space="preserve">Styrelsen </t>
  </si>
  <si>
    <t xml:space="preserve">Valberedningen </t>
  </si>
  <si>
    <t>Granskningskommittéen</t>
  </si>
  <si>
    <t>Mångfaldsarbete</t>
  </si>
  <si>
    <t>5. Insamlingsarbete</t>
  </si>
  <si>
    <t>F2F</t>
  </si>
  <si>
    <t>TM</t>
  </si>
  <si>
    <t>Medlems- och givardatabas</t>
  </si>
  <si>
    <t xml:space="preserve">Amnestyfondens andel </t>
  </si>
  <si>
    <t>SUMMA PROGRAMKOSTNADER</t>
  </si>
  <si>
    <t>6. Gemensamma kostnader</t>
  </si>
  <si>
    <t>Sekretariatet</t>
  </si>
  <si>
    <t>Verksamhetsutveckling</t>
  </si>
  <si>
    <t>IT</t>
  </si>
  <si>
    <t>Tryckeri</t>
  </si>
  <si>
    <t>Avskrivningar</t>
  </si>
  <si>
    <t>Personal</t>
  </si>
  <si>
    <t>SUMMA SEKTIONSKOSTNADER</t>
  </si>
  <si>
    <t>7. Internationella rörelsen</t>
  </si>
  <si>
    <t>Internationella sekretariatet</t>
  </si>
  <si>
    <t>SUMMA BIDRAG TILL INT. RÖRELSEN</t>
  </si>
  <si>
    <t>TOTALT</t>
  </si>
  <si>
    <t>SAMMANFATTNING</t>
  </si>
  <si>
    <t>Programkostnader</t>
  </si>
  <si>
    <t>Sekretariatskostnader</t>
  </si>
  <si>
    <t>Bilaga 3</t>
  </si>
  <si>
    <t>Bilaga 2</t>
  </si>
  <si>
    <t>Program</t>
  </si>
  <si>
    <t>Delprogram</t>
  </si>
  <si>
    <t>Fast</t>
  </si>
  <si>
    <t>Kampanjer</t>
  </si>
  <si>
    <t>Allmänt</t>
  </si>
  <si>
    <t>Materialproduktion</t>
  </si>
  <si>
    <t>Resor personal inrikes</t>
  </si>
  <si>
    <t>Distribution</t>
  </si>
  <si>
    <t>Internationella möten</t>
  </si>
  <si>
    <t>Material från IS</t>
  </si>
  <si>
    <t>Produktion &amp; distribution</t>
  </si>
  <si>
    <t>Möten, seminarier, omkostnader</t>
  </si>
  <si>
    <t>ECRE avgift</t>
  </si>
  <si>
    <t>Rådgivningsbyrån</t>
  </si>
  <si>
    <t>Information &amp; kommunikation</t>
  </si>
  <si>
    <t>Avgift EU Association</t>
  </si>
  <si>
    <t>Årsmöte EU-föreningen</t>
  </si>
  <si>
    <t>EU-föreningens lobbymöten</t>
  </si>
  <si>
    <t>Nätverkssamarbeten</t>
  </si>
  <si>
    <t>Riksdagsgruppen</t>
  </si>
  <si>
    <t>Seminarier</t>
  </si>
  <si>
    <t>Pressklipp</t>
  </si>
  <si>
    <t>Internationellt möte</t>
  </si>
  <si>
    <t>Årsrapporten</t>
  </si>
  <si>
    <t>Stöd till aktivism</t>
  </si>
  <si>
    <t>Service specialgrupper</t>
  </si>
  <si>
    <t>Utskick</t>
  </si>
  <si>
    <t>Utåtriktade aktiviteter</t>
  </si>
  <si>
    <t>Distriktsombudsmöte</t>
  </si>
  <si>
    <t>Utbildning</t>
  </si>
  <si>
    <t>Aktivistseminarium</t>
  </si>
  <si>
    <t>Resor</t>
  </si>
  <si>
    <t>Ungdomsrådet</t>
  </si>
  <si>
    <t>Årsmötet</t>
  </si>
  <si>
    <t>Planeringsmöte</t>
  </si>
  <si>
    <t>Årsmöteskostnad personal</t>
  </si>
  <si>
    <t>Årsmöteshandlingar</t>
  </si>
  <si>
    <t>Budgetmötet</t>
  </si>
  <si>
    <t>Directors meeting</t>
  </si>
  <si>
    <t>Styrelsen</t>
  </si>
  <si>
    <t>Möten</t>
  </si>
  <si>
    <t>Uppdrags- och arbetsgrupper</t>
  </si>
  <si>
    <t>Chairs Forum</t>
  </si>
  <si>
    <t>Avgift Ideell Arena</t>
  </si>
  <si>
    <t>Besök andra sektioners årsmöten</t>
  </si>
  <si>
    <t>Valberedningen</t>
  </si>
  <si>
    <t>Granskningskommittén</t>
  </si>
  <si>
    <t>Resor &amp; diverse</t>
  </si>
  <si>
    <t>Oförutsedda utgifter</t>
  </si>
  <si>
    <t>Insamlingsarbete</t>
  </si>
  <si>
    <t>Marknadsundersökningar</t>
  </si>
  <si>
    <t>Internetbetalningar</t>
  </si>
  <si>
    <t>Personnummersättning</t>
  </si>
  <si>
    <t>Adressuppdatering</t>
  </si>
  <si>
    <t>Amnestyfondens andel</t>
  </si>
  <si>
    <t>Gemensamma kostnader</t>
  </si>
  <si>
    <t>Hyra</t>
  </si>
  <si>
    <t>El</t>
  </si>
  <si>
    <t>Service och underhåll kontorsmaskiner</t>
  </si>
  <si>
    <t>Försäkringar</t>
  </si>
  <si>
    <t>Städning</t>
  </si>
  <si>
    <t>Kontorsmaterial</t>
  </si>
  <si>
    <t>Porto</t>
  </si>
  <si>
    <t>Transporter</t>
  </si>
  <si>
    <t>Revision</t>
  </si>
  <si>
    <t>Främmande tjänster</t>
  </si>
  <si>
    <t>Bankkostnader</t>
  </si>
  <si>
    <t>Säkerhet</t>
  </si>
  <si>
    <t>Planeringsdag</t>
  </si>
  <si>
    <t>Papper</t>
  </si>
  <si>
    <t>Service och underhåll</t>
  </si>
  <si>
    <t>Fasta tjänster</t>
  </si>
  <si>
    <t>Rekrytering</t>
  </si>
  <si>
    <t>Vikarier</t>
  </si>
  <si>
    <t>Internationella rörelsen</t>
  </si>
  <si>
    <t>Projektanställningar</t>
  </si>
  <si>
    <t>Rapporter</t>
  </si>
  <si>
    <t>Distriktscenter Skåne/Blekinge</t>
  </si>
  <si>
    <t>Service</t>
  </si>
  <si>
    <t>Kampanjutbildningar</t>
  </si>
  <si>
    <t>Extra personalresurs</t>
  </si>
  <si>
    <t>ICM</t>
  </si>
  <si>
    <t>F2F övergripande</t>
  </si>
  <si>
    <t>TM övergripande</t>
  </si>
  <si>
    <t>TM överföring</t>
  </si>
  <si>
    <t>TM uppgradering</t>
  </si>
  <si>
    <t>Medlemsavisering</t>
  </si>
  <si>
    <t>Profilmaterial</t>
  </si>
  <si>
    <t>Företagssamarbeten</t>
  </si>
  <si>
    <t>Humanfonden</t>
  </si>
  <si>
    <t>SFI/FRII</t>
  </si>
  <si>
    <t>Frisk- och hälsovård</t>
  </si>
  <si>
    <t>Personalutbildning, sekretariatsgemensam</t>
  </si>
  <si>
    <t>Praktikanter &amp; frivilliga, övriga kostnader</t>
  </si>
  <si>
    <t>Övertidsersättning</t>
  </si>
  <si>
    <t>Avskrivningar inventarier</t>
  </si>
  <si>
    <t>Administration Sensus</t>
  </si>
  <si>
    <t>Fortbildning kursledare</t>
  </si>
  <si>
    <t>Kursledararvode</t>
  </si>
  <si>
    <t>Kursutveckling</t>
  </si>
  <si>
    <t>Lokaler Sensus</t>
  </si>
  <si>
    <t>Material</t>
  </si>
  <si>
    <t>Resor/logi kursledare</t>
  </si>
  <si>
    <t>Webbsida</t>
  </si>
  <si>
    <t>Dokumentärfilmsfestival</t>
  </si>
  <si>
    <t>Sommarkampanj</t>
  </si>
  <si>
    <t>AP 1</t>
  </si>
  <si>
    <t>AP 2</t>
  </si>
  <si>
    <t>AP 3</t>
  </si>
  <si>
    <t>AP 4</t>
  </si>
  <si>
    <t>AP 5</t>
  </si>
  <si>
    <t>Referenslitteratur</t>
  </si>
  <si>
    <t>Reportageresor</t>
  </si>
  <si>
    <t>AP på webben</t>
  </si>
  <si>
    <t>Samarbete i Norden</t>
  </si>
  <si>
    <t>Projektmaterial</t>
  </si>
  <si>
    <t>Lokalt mediaarbete</t>
  </si>
  <si>
    <t>Distrikt Sthlm</t>
  </si>
  <si>
    <t>Sneställt - egen regi</t>
  </si>
  <si>
    <t>MR-projekt i Turkiet</t>
  </si>
  <si>
    <t>Distrikt Stockholm</t>
  </si>
  <si>
    <t>Summa Stöd till aktivism</t>
  </si>
  <si>
    <t>Summa Information &amp; kommunikation</t>
  </si>
  <si>
    <t>Crisis Response</t>
  </si>
  <si>
    <t>Internationella samarbeten</t>
  </si>
  <si>
    <t>Besök till andra sektioner</t>
  </si>
  <si>
    <t>Besök från andra sektioner</t>
  </si>
  <si>
    <t>Lokala träffar</t>
  </si>
  <si>
    <t>Marknadsföring - varumärke</t>
  </si>
  <si>
    <t>Marknadsföring - kampanj</t>
  </si>
  <si>
    <t>Medlemsvård</t>
  </si>
  <si>
    <t>Löpande medlemsutskick</t>
  </si>
  <si>
    <t>Avgår kopieavgift</t>
  </si>
  <si>
    <t>Aktivistmaterial</t>
  </si>
  <si>
    <t>Summa Internationella rörelsen</t>
  </si>
  <si>
    <t>Summa Gemensamma kostnader</t>
  </si>
  <si>
    <t>Kursomkostnader</t>
  </si>
  <si>
    <t>Disp dec</t>
  </si>
  <si>
    <t>Disp juni</t>
  </si>
  <si>
    <t>Total       budget</t>
  </si>
  <si>
    <t>Events &amp; seminarier</t>
  </si>
  <si>
    <t>Distrubition</t>
  </si>
  <si>
    <t>Summa kampanjer</t>
  </si>
  <si>
    <t>Lobby</t>
  </si>
  <si>
    <t>Int möte IGO coordinators</t>
  </si>
  <si>
    <t>PR-byrå</t>
  </si>
  <si>
    <t>Dokumentärfilmfestivalsproduktion</t>
  </si>
  <si>
    <t>Distrikscenter Skåne/Blekinge</t>
  </si>
  <si>
    <t>Service övriga samordnare</t>
  </si>
  <si>
    <t>Ungdomstäffar</t>
  </si>
  <si>
    <t>Medlemmar &amp; organisation</t>
  </si>
  <si>
    <t>Resor/uppehälle gäster &amp; funktionärer</t>
  </si>
  <si>
    <t>Internationella finansmötet</t>
  </si>
  <si>
    <t>Allmänna resekostnader</t>
  </si>
  <si>
    <t>Summa Medlemmar &amp; organisation</t>
  </si>
  <si>
    <t>Seminarier/utbildning</t>
  </si>
  <si>
    <t xml:space="preserve"> </t>
  </si>
  <si>
    <t>Amnestyfondens andel av insamlingskostn</t>
  </si>
  <si>
    <t>Summa Insamling</t>
  </si>
  <si>
    <t>Rep och underhåll lokaler</t>
  </si>
  <si>
    <t>Referenslitteratur och tidningar</t>
  </si>
  <si>
    <t>Ersättning frivilliga &amp; praktikanter</t>
  </si>
  <si>
    <t>Personalkostnader, interna</t>
  </si>
  <si>
    <t>Personalutbildning, individuell</t>
  </si>
  <si>
    <t>Trivselkostnader personal och frivilliga</t>
  </si>
  <si>
    <t>Att betala till IS</t>
  </si>
  <si>
    <t>Sammanfattning programområden</t>
  </si>
  <si>
    <t>Disp jun</t>
  </si>
  <si>
    <t>Total budget</t>
  </si>
  <si>
    <t>Summa Kampajer</t>
  </si>
  <si>
    <t>Summa Insamlingsarbete</t>
  </si>
  <si>
    <t>Sammanfattning</t>
  </si>
  <si>
    <t>Budget 2009</t>
  </si>
  <si>
    <t>MR-konferens Dignity</t>
  </si>
  <si>
    <t>Deltagande på möten och litteratur</t>
  </si>
  <si>
    <t>Resor inrikes</t>
  </si>
  <si>
    <t>Seminarier och konferenser</t>
  </si>
  <si>
    <t>Deltagande i Almedalen</t>
  </si>
  <si>
    <t>Kursbroschyr</t>
  </si>
  <si>
    <t>Porto, frakt</t>
  </si>
  <si>
    <t>Marknadsföring</t>
  </si>
  <si>
    <t>Medlemsundersökning</t>
  </si>
  <si>
    <t>Nationell träff</t>
  </si>
  <si>
    <t>Tillgänglig hemsida</t>
  </si>
  <si>
    <t>Grupper och distrikt</t>
  </si>
  <si>
    <t>Utbildning för aktiva på distriktsnivå</t>
  </si>
  <si>
    <t>Stöd till lokala aktiviteter/events</t>
  </si>
  <si>
    <t>Ungdomar</t>
  </si>
  <si>
    <t>Aktiviteter/events</t>
  </si>
  <si>
    <t>Aktivister</t>
  </si>
  <si>
    <t>Praktikanter</t>
  </si>
  <si>
    <t>Distriktssamordnare, resor</t>
  </si>
  <si>
    <t>Nordisk ungdomskonferens</t>
  </si>
  <si>
    <t>Insats</t>
  </si>
  <si>
    <t>Produktion och utskick</t>
  </si>
  <si>
    <t>Insats för stödjande medlemmar</t>
  </si>
  <si>
    <t>Utveckla aktivism</t>
  </si>
  <si>
    <t>ICT-utveckling</t>
  </si>
  <si>
    <t>Resebidrag för deltagare</t>
  </si>
  <si>
    <t>Årsredovisning</t>
  </si>
  <si>
    <t>Deltagandekostnader ICM</t>
  </si>
  <si>
    <t>Förberedande möten</t>
  </si>
  <si>
    <t>Besök internationella möten</t>
  </si>
  <si>
    <t>F2F vår- och sommarturné</t>
  </si>
  <si>
    <t>F2F Stockholm</t>
  </si>
  <si>
    <t>F2F Skåne</t>
  </si>
  <si>
    <t>F2F Göteborgs län</t>
  </si>
  <si>
    <t>Test F2P samt lönetrappa</t>
  </si>
  <si>
    <t>Givarbrev - klassiskt</t>
  </si>
  <si>
    <t>Givarbrev - kampanj</t>
  </si>
  <si>
    <t>Nyrekrytering</t>
  </si>
  <si>
    <t>Fundraising - övergripande</t>
  </si>
  <si>
    <t>Fundraising - bas</t>
  </si>
  <si>
    <t>Tidskrifter, omvärldsbevakning</t>
  </si>
  <si>
    <t>Marknadsföring och utveckling</t>
  </si>
  <si>
    <t>Ny verksamhet/tester</t>
  </si>
  <si>
    <t>Stora gåvor</t>
  </si>
  <si>
    <t>Uppdragsutbildning</t>
  </si>
  <si>
    <t>Arvoden</t>
  </si>
  <si>
    <t>Fast telefoni</t>
  </si>
  <si>
    <t>Mobil telefoni</t>
  </si>
  <si>
    <t>Angeläget</t>
  </si>
  <si>
    <t>Bidrag till internationella rörelsen</t>
  </si>
  <si>
    <t>Insamlade medel</t>
  </si>
  <si>
    <t>Bidrag</t>
  </si>
  <si>
    <t>Ospec gåvor</t>
  </si>
  <si>
    <t>Summa insamlade medel</t>
  </si>
  <si>
    <t>Annonser och bilagor AP</t>
  </si>
  <si>
    <t>Bidrag Arvsfonden</t>
  </si>
  <si>
    <t>Bidrag OPC</t>
  </si>
  <si>
    <t>Övriga villkorade bidrag</t>
  </si>
  <si>
    <t>Summa bidrag</t>
  </si>
  <si>
    <t>Flykting och migration</t>
  </si>
  <si>
    <t>Bilaga 4</t>
  </si>
  <si>
    <t>Ledarskapsutveckling</t>
  </si>
  <si>
    <t>Opinion och påverkan</t>
  </si>
  <si>
    <t>Kommunikation och fundraising</t>
  </si>
  <si>
    <t>Resurser och organisation</t>
  </si>
  <si>
    <t>Avskrivningar IT</t>
  </si>
  <si>
    <t>KP Pension &amp; försäkring</t>
  </si>
  <si>
    <t>Sammanfattning budget 2010   (i tkr)</t>
  </si>
  <si>
    <t>Prognos 2009</t>
  </si>
  <si>
    <t>Budget 2010</t>
  </si>
  <si>
    <t>Intäktsbudget 2010   (i tkr)</t>
  </si>
  <si>
    <t>Kostnadsbudget 2010</t>
  </si>
  <si>
    <t>Utfall 2008</t>
  </si>
  <si>
    <t>Programbudget 2010</t>
  </si>
  <si>
    <t>Postkodlotteriet</t>
  </si>
  <si>
    <t>Turné</t>
  </si>
  <si>
    <t>Events och seminarier</t>
  </si>
  <si>
    <t>Avisering</t>
  </si>
  <si>
    <t>Flykting- och migrationssamordnarmöten</t>
  </si>
  <si>
    <t>Ekonomiska aktörer</t>
  </si>
  <si>
    <t>BERN-möte el. motsvarande</t>
  </si>
  <si>
    <t>Stöd till aktivistgrupper</t>
  </si>
  <si>
    <t>Annons i Presskontakt</t>
  </si>
  <si>
    <t>Distribution av pressnotiser till journalister</t>
  </si>
  <si>
    <t>Taltidning</t>
  </si>
  <si>
    <t>Re-design</t>
  </si>
  <si>
    <t xml:space="preserve">Resor och logi </t>
  </si>
  <si>
    <t>Kommunikation</t>
  </si>
  <si>
    <t>Övrig extern utbildning</t>
  </si>
  <si>
    <t>Kommunikationsplattform</t>
  </si>
  <si>
    <t>Möten med andra Amnestysektioner</t>
  </si>
  <si>
    <t>Resor strategigrupp utbildning</t>
  </si>
  <si>
    <t>Administrativa kostnader</t>
  </si>
  <si>
    <t>DVD-produktion</t>
  </si>
  <si>
    <t>Resor aktivistsamordnare</t>
  </si>
  <si>
    <t>Verksamhets- och aktivitetsbidrag till sektionsgrupper</t>
  </si>
  <si>
    <t>Riktad rekrytering</t>
  </si>
  <si>
    <t>Kampanjarbete</t>
  </si>
  <si>
    <t>Ledarskapsutbildning</t>
  </si>
  <si>
    <t xml:space="preserve">Årsmötet </t>
  </si>
  <si>
    <t xml:space="preserve">Resor o diverse </t>
  </si>
  <si>
    <t>Koordinatorskostnader</t>
  </si>
  <si>
    <t>SMS och mobila aktiviteter</t>
  </si>
  <si>
    <t>Addresspoint</t>
  </si>
  <si>
    <t>Medlemsmaterial</t>
  </si>
  <si>
    <t>Minnes- och gratulationsgåvor</t>
  </si>
  <si>
    <t>Löpande postkostnader</t>
  </si>
  <si>
    <t>Adressvård</t>
  </si>
  <si>
    <t>Scanning</t>
  </si>
  <si>
    <t>Event/AI@50</t>
  </si>
  <si>
    <t>Utvecklingsprojekt</t>
  </si>
  <si>
    <t>Utveckla e-mailkommunikation</t>
  </si>
  <si>
    <t>Mobil datakommunikation</t>
  </si>
  <si>
    <t>IT-drift</t>
  </si>
  <si>
    <t>IT-stöd distriktet</t>
  </si>
  <si>
    <t>Uppkoppling</t>
  </si>
  <si>
    <t>Internationella grupper och projekt</t>
  </si>
  <si>
    <t>Sammar- och valkampanj</t>
  </si>
  <si>
    <t>Adressinfo Eniro</t>
  </si>
  <si>
    <t>TM medlemsrekrytering</t>
  </si>
  <si>
    <t>Digital kortkampanj</t>
  </si>
  <si>
    <t>Utvecklingsarbete strategigrupp utbildning</t>
  </si>
  <si>
    <t>Resor ungdomssamordnare</t>
  </si>
  <si>
    <t>Frivilligt extra bidrag till den int rörelsen</t>
  </si>
  <si>
    <t>Digitala fundraisingkanaler</t>
  </si>
  <si>
    <t xml:space="preserve">*Inklusive samtliga disponibla delar </t>
  </si>
  <si>
    <t>Budget 2010*</t>
  </si>
  <si>
    <t xml:space="preserve">Humanfonden </t>
  </si>
  <si>
    <t xml:space="preserve">Hjälpfonden </t>
  </si>
  <si>
    <t>Budget 2010 i % av prognos 2009</t>
  </si>
  <si>
    <t>Summa medlemsavgifter</t>
  </si>
  <si>
    <t>% av total budget</t>
  </si>
  <si>
    <t>Direkta samt fördelade programkostnader (i tkr), budget 2010</t>
  </si>
  <si>
    <t>Bilaga 5</t>
  </si>
  <si>
    <t>Fördelning av lönekostnader (DL) och administrativa kostnader (Adm) på program</t>
  </si>
  <si>
    <t>Fördelningen baseras på en prognos för tjänstetidfördelningen 2010 och ger därför bara en ungefärlig bild av hur resurserna fördelas mellan de olika programmen.</t>
  </si>
  <si>
    <t>Direkta</t>
  </si>
  <si>
    <t>Fördelade</t>
  </si>
  <si>
    <t>programkostnader</t>
  </si>
  <si>
    <t>kostnader</t>
  </si>
  <si>
    <t xml:space="preserve">kostnader </t>
  </si>
  <si>
    <t>budget</t>
  </si>
  <si>
    <t>Budget</t>
  </si>
  <si>
    <t xml:space="preserve">Budget </t>
  </si>
  <si>
    <t>budget 2010</t>
  </si>
  <si>
    <t>budget 2009</t>
  </si>
  <si>
    <t>%</t>
  </si>
  <si>
    <t>DL</t>
  </si>
  <si>
    <t>Adm</t>
  </si>
  <si>
    <t>Flykting &amp; migration</t>
  </si>
  <si>
    <t>Ekonomiska relationer &amp; företag</t>
  </si>
  <si>
    <t xml:space="preserve">Sneställt </t>
  </si>
  <si>
    <t xml:space="preserve">Angeläget </t>
  </si>
  <si>
    <t xml:space="preserve">ICM/Internationella möten </t>
  </si>
  <si>
    <t xml:space="preserve">Internationella sekretariatet </t>
  </si>
  <si>
    <t>TOTALA KOSTNADER</t>
  </si>
  <si>
    <t>Förändringar i budgeten efter styrelsens oktobermöte</t>
  </si>
  <si>
    <t>Bilaga 6</t>
  </si>
  <si>
    <t>tkr</t>
  </si>
  <si>
    <t>Kampanjer och aktioner</t>
  </si>
  <si>
    <t xml:space="preserve">Sommarkampanj </t>
  </si>
  <si>
    <t>Deltagande Almedalen</t>
  </si>
  <si>
    <t>Verksamhets- och aktivitetsbidrag till</t>
  </si>
  <si>
    <t>sektionsgrupper/distrikt</t>
  </si>
  <si>
    <t>Ungdomsträffar</t>
  </si>
  <si>
    <t>Amnestyfondens andel av insamlingskostnaderna</t>
  </si>
  <si>
    <t>Frivilligt bidrag till internationella sekretariatet</t>
  </si>
  <si>
    <t>Totalt</t>
  </si>
</sst>
</file>

<file path=xl/styles.xml><?xml version="1.0" encoding="utf-8"?>
<styleSheet xmlns="http://schemas.openxmlformats.org/spreadsheetml/2006/main">
  <numFmts count="6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yy/m/d\ h\.mm"/>
    <numFmt numFmtId="166" formatCode="0.0"/>
    <numFmt numFmtId="167" formatCode="#,##0,"/>
    <numFmt numFmtId="168" formatCode="#,##0&quot; kr&quot;;[Red]\-#,##0&quot; kr&quot;"/>
    <numFmt numFmtId="169" formatCode="#,##0.00&quot; kr&quot;;[Red]\-#,##0.00&quot; kr&quot;"/>
    <numFmt numFmtId="170" formatCode="yy/mm/dd"/>
    <numFmt numFmtId="171" formatCode="0.0%"/>
    <numFmt numFmtId="172" formatCode="0,%"/>
    <numFmt numFmtId="173" formatCode="#,##0&quot; kr&quot;;\-#,##0&quot; kr&quot;"/>
    <numFmt numFmtId="174" formatCode="#,##0.00&quot; kr&quot;;\-#,##0.00&quot; kr&quot;"/>
    <numFmt numFmtId="175" formatCode="_-* #,##0&quot; kr&quot;_-;\-* #,##0&quot; kr&quot;_-;_-* &quot;-&quot;&quot; kr&quot;_-;_-@_-"/>
    <numFmt numFmtId="176" formatCode="_-* #,##0_ _k_r_-;\-* #,##0_ _k_r_-;_-* &quot;-&quot;_ _k_r_-;_-@_-"/>
    <numFmt numFmtId="177" formatCode="_-* #,##0.00&quot; kr&quot;_-;\-* #,##0.00&quot; kr&quot;_-;_-* &quot;-&quot;??&quot; kr&quot;_-;_-@_-"/>
    <numFmt numFmtId="178" formatCode="_-* #,##0.00_ _k_r_-;\-* #,##0.00_ _k_r_-;_-* &quot;-&quot;??_ _k_r_-;_-@_-"/>
    <numFmt numFmtId="179" formatCode="yy/m/d"/>
    <numFmt numFmtId="180" formatCode="d/mmm/yy"/>
    <numFmt numFmtId="181" formatCode="d/mmm"/>
    <numFmt numFmtId="182" formatCode="h\.mm\ AM/PM"/>
    <numFmt numFmtId="183" formatCode="h\.mm\.ss\ AM/PM"/>
    <numFmt numFmtId="184" formatCode="h\.mm"/>
    <numFmt numFmtId="185" formatCode="h\.mm\.ss"/>
    <numFmt numFmtId="186" formatCode="#,##0.000"/>
    <numFmt numFmtId="187" formatCode="#,##0.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#,##0.00000"/>
    <numFmt numFmtId="195" formatCode="#,##0.000000"/>
    <numFmt numFmtId="196" formatCode="_-* #,##0.0\ _k_r_-;\-* #,##0.0\ _k_r_-;_-* &quot;-&quot;??\ _k_r_-;_-@_-"/>
    <numFmt numFmtId="197" formatCode="#,##0.0;[Red]&quot;-&quot;#,##0.0"/>
    <numFmt numFmtId="198" formatCode="#,##0.000;[Red]&quot;-&quot;#,##0.000"/>
    <numFmt numFmtId="199" formatCode="#,##0.0000;[Red]&quot;-&quot;#,##0.0000"/>
    <numFmt numFmtId="200" formatCode="#,##0.00000;[Red]&quot;-&quot;#,##0.00000"/>
    <numFmt numFmtId="201" formatCode="#,##0.000000;[Red]&quot;-&quot;#,##0.000000"/>
    <numFmt numFmtId="202" formatCode="#,##0.0_ _k_r;[Red]\-#,##0.0_ _k_r"/>
    <numFmt numFmtId="203" formatCode="#,##0.000_ _k_r;[Red]\-#,##0.000_ _k_r"/>
    <numFmt numFmtId="204" formatCode="#,##0.0000_ _k_r;[Red]\-#,##0.0000_ _k_r"/>
    <numFmt numFmtId="205" formatCode="\§"/>
    <numFmt numFmtId="206" formatCode="0.0_%"/>
    <numFmt numFmtId="207" formatCode="0.0,%"/>
    <numFmt numFmtId="208" formatCode="0.00,%"/>
    <numFmt numFmtId="209" formatCode="0.000,%"/>
    <numFmt numFmtId="210" formatCode="0.0\'%"/>
    <numFmt numFmtId="211" formatCode="00.0"/>
    <numFmt numFmtId="212" formatCode="_-* #,##0.0\ &quot;kr&quot;_-;\-* #,##0.0\ &quot;kr&quot;_-;_-* &quot;-&quot;??\ &quot;kr&quot;_-;_-@_-"/>
    <numFmt numFmtId="213" formatCode="_-* #,##0\ &quot;kr&quot;_-;\-* #,##0\ &quot;kr&quot;_-;_-* &quot;-&quot;??\ &quot;kr&quot;_-;_-@_-"/>
    <numFmt numFmtId="214" formatCode="_-* #,##0\ _k_r_-;\-* #,##0\ _k_r_-;_-* &quot;-&quot;??\ _k_r_-;_-@_-"/>
    <numFmt numFmtId="215" formatCode="#,##0.0&quot; kr&quot;;[Red]\-#,##0.0&quot; kr&quot;"/>
  </numFmts>
  <fonts count="31">
    <font>
      <sz val="10"/>
      <name val="Arial"/>
      <family val="0"/>
    </font>
    <font>
      <sz val="10"/>
      <name val="Verdana"/>
      <family val="2"/>
    </font>
    <font>
      <sz val="10"/>
      <name val="Tms Rmn"/>
      <family val="0"/>
    </font>
    <font>
      <b/>
      <sz val="14"/>
      <color indexed="8"/>
      <name val="Tms Rmn"/>
      <family val="0"/>
    </font>
    <font>
      <sz val="10"/>
      <name val="Geneva"/>
      <family val="0"/>
    </font>
    <font>
      <sz val="10"/>
      <name val="Times New Roman"/>
      <family val="0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sz val="8"/>
      <name val="Times New Roman"/>
      <family val="0"/>
    </font>
    <font>
      <b/>
      <sz val="16"/>
      <name val="Arial"/>
      <family val="2"/>
    </font>
    <font>
      <b/>
      <sz val="10"/>
      <name val="Verdana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9">
    <xf numFmtId="0" fontId="0" fillId="0" borderId="0" xfId="0" applyAlignment="1">
      <alignment/>
    </xf>
    <xf numFmtId="3" fontId="0" fillId="0" borderId="0" xfId="25" applyNumberFormat="1" applyFont="1">
      <alignment/>
      <protection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Fill="1">
      <alignment/>
      <protection/>
    </xf>
    <xf numFmtId="3" fontId="9" fillId="0" borderId="0" xfId="25" applyNumberFormat="1" applyFont="1" applyFill="1">
      <alignment/>
      <protection/>
    </xf>
    <xf numFmtId="3" fontId="0" fillId="0" borderId="0" xfId="15" applyNumberFormat="1" applyFont="1" applyAlignment="1">
      <alignment horizontal="right"/>
    </xf>
    <xf numFmtId="3" fontId="0" fillId="0" borderId="0" xfId="25" applyNumberFormat="1" applyFont="1" applyAlignment="1">
      <alignment horizontal="right"/>
      <protection/>
    </xf>
    <xf numFmtId="3" fontId="11" fillId="0" borderId="0" xfId="25" applyNumberFormat="1" applyFont="1" applyAlignment="1">
      <alignment horizontal="left"/>
      <protection/>
    </xf>
    <xf numFmtId="3" fontId="12" fillId="0" borderId="0" xfId="25" applyNumberFormat="1" applyFont="1">
      <alignment/>
      <protection/>
    </xf>
    <xf numFmtId="3" fontId="0" fillId="0" borderId="0" xfId="25" applyNumberFormat="1" applyFont="1" applyFill="1">
      <alignment/>
      <protection/>
    </xf>
    <xf numFmtId="3" fontId="10" fillId="2" borderId="1" xfId="25" applyNumberFormat="1" applyFont="1" applyFill="1" applyBorder="1" applyAlignment="1">
      <alignment vertical="center"/>
      <protection/>
    </xf>
    <xf numFmtId="3" fontId="12" fillId="2" borderId="2" xfId="25" applyNumberFormat="1" applyFont="1" applyFill="1" applyBorder="1" applyAlignment="1">
      <alignment vertical="center"/>
      <protection/>
    </xf>
    <xf numFmtId="3" fontId="10" fillId="2" borderId="2" xfId="25" applyNumberFormat="1" applyFont="1" applyFill="1" applyBorder="1" applyAlignment="1">
      <alignment horizontal="right" vertical="center"/>
      <protection/>
    </xf>
    <xf numFmtId="3" fontId="10" fillId="2" borderId="2" xfId="15" applyNumberFormat="1" applyFont="1" applyFill="1" applyBorder="1" applyAlignment="1">
      <alignment horizontal="right" vertical="center"/>
    </xf>
    <xf numFmtId="3" fontId="10" fillId="2" borderId="3" xfId="25" applyNumberFormat="1" applyFont="1" applyFill="1" applyBorder="1" applyAlignment="1">
      <alignment horizontal="center" vertical="center" wrapText="1"/>
      <protection/>
    </xf>
    <xf numFmtId="3" fontId="13" fillId="0" borderId="4" xfId="25" applyNumberFormat="1" applyFont="1" applyBorder="1" applyAlignment="1">
      <alignment horizontal="left"/>
      <protection/>
    </xf>
    <xf numFmtId="3" fontId="10" fillId="0" borderId="0" xfId="25" applyNumberFormat="1" applyFont="1" applyBorder="1">
      <alignment/>
      <protection/>
    </xf>
    <xf numFmtId="3" fontId="10" fillId="0" borderId="0" xfId="25" applyNumberFormat="1" applyFont="1" applyFill="1" applyBorder="1" applyAlignment="1">
      <alignment horizontal="right"/>
      <protection/>
    </xf>
    <xf numFmtId="3" fontId="10" fillId="0" borderId="0" xfId="15" applyNumberFormat="1" applyFont="1" applyFill="1" applyBorder="1" applyAlignment="1">
      <alignment horizontal="right"/>
    </xf>
    <xf numFmtId="3" fontId="10" fillId="3" borderId="5" xfId="25" applyNumberFormat="1" applyFont="1" applyFill="1" applyBorder="1" applyAlignment="1">
      <alignment horizontal="right"/>
      <protection/>
    </xf>
    <xf numFmtId="3" fontId="13" fillId="0" borderId="6" xfId="25" applyNumberFormat="1" applyFont="1" applyBorder="1" applyAlignment="1">
      <alignment horizontal="left"/>
      <protection/>
    </xf>
    <xf numFmtId="3" fontId="10" fillId="3" borderId="7" xfId="25" applyNumberFormat="1" applyFont="1" applyFill="1" applyBorder="1" applyAlignment="1">
      <alignment horizontal="right"/>
      <protection/>
    </xf>
    <xf numFmtId="3" fontId="0" fillId="0" borderId="6" xfId="25" applyNumberFormat="1" applyFont="1" applyBorder="1">
      <alignment/>
      <protection/>
    </xf>
    <xf numFmtId="3" fontId="0" fillId="0" borderId="0" xfId="25" applyNumberFormat="1" applyFont="1" applyBorder="1">
      <alignment/>
      <protection/>
    </xf>
    <xf numFmtId="3" fontId="0" fillId="0" borderId="0" xfId="25" applyNumberFormat="1" applyFont="1" applyFill="1" applyBorder="1">
      <alignment/>
      <protection/>
    </xf>
    <xf numFmtId="3" fontId="0" fillId="0" borderId="0" xfId="25" applyNumberFormat="1" applyFont="1" applyFill="1" applyAlignment="1">
      <alignment horizontal="right"/>
      <protection/>
    </xf>
    <xf numFmtId="3" fontId="0" fillId="3" borderId="7" xfId="25" applyNumberFormat="1" applyFont="1" applyFill="1" applyBorder="1" applyAlignment="1">
      <alignment horizontal="right"/>
      <protection/>
    </xf>
    <xf numFmtId="3" fontId="11" fillId="0" borderId="0" xfId="25" applyNumberFormat="1" applyFont="1" applyAlignment="1" quotePrefix="1">
      <alignment horizontal="left"/>
      <protection/>
    </xf>
    <xf numFmtId="3" fontId="0" fillId="0" borderId="0" xfId="21" applyNumberFormat="1" applyFont="1" applyFill="1" applyBorder="1">
      <alignment/>
      <protection/>
    </xf>
    <xf numFmtId="3" fontId="10" fillId="0" borderId="6" xfId="25" applyNumberFormat="1" applyFont="1" applyBorder="1" applyAlignment="1">
      <alignment horizontal="left"/>
      <protection/>
    </xf>
    <xf numFmtId="3" fontId="10" fillId="0" borderId="8" xfId="25" applyNumberFormat="1" applyFont="1" applyBorder="1" applyAlignment="1">
      <alignment horizontal="left"/>
      <protection/>
    </xf>
    <xf numFmtId="3" fontId="10" fillId="0" borderId="9" xfId="25" applyNumberFormat="1" applyFont="1" applyBorder="1">
      <alignment/>
      <protection/>
    </xf>
    <xf numFmtId="3" fontId="10" fillId="0" borderId="9" xfId="25" applyNumberFormat="1" applyFont="1" applyBorder="1" applyAlignment="1">
      <alignment horizontal="right"/>
      <protection/>
    </xf>
    <xf numFmtId="3" fontId="10" fillId="0" borderId="9" xfId="25" applyNumberFormat="1" applyFont="1" applyFill="1" applyBorder="1" applyAlignment="1">
      <alignment horizontal="right"/>
      <protection/>
    </xf>
    <xf numFmtId="3" fontId="10" fillId="3" borderId="10" xfId="25" applyNumberFormat="1" applyFont="1" applyFill="1" applyBorder="1" applyAlignment="1">
      <alignment horizontal="right"/>
      <protection/>
    </xf>
    <xf numFmtId="3" fontId="12" fillId="0" borderId="0" xfId="25" applyNumberFormat="1" applyFont="1" applyBorder="1">
      <alignment/>
      <protection/>
    </xf>
    <xf numFmtId="3" fontId="0" fillId="0" borderId="0" xfId="15" applyNumberFormat="1" applyFont="1" applyBorder="1" applyAlignment="1">
      <alignment horizontal="right"/>
    </xf>
    <xf numFmtId="3" fontId="0" fillId="0" borderId="0" xfId="25" applyNumberFormat="1" applyFont="1" applyBorder="1" applyAlignment="1">
      <alignment horizontal="right"/>
      <protection/>
    </xf>
    <xf numFmtId="3" fontId="10" fillId="0" borderId="11" xfId="25" applyNumberFormat="1" applyFont="1" applyBorder="1">
      <alignment/>
      <protection/>
    </xf>
    <xf numFmtId="3" fontId="10" fillId="0" borderId="11" xfId="25" applyNumberFormat="1" applyFont="1" applyFill="1" applyBorder="1" applyAlignment="1">
      <alignment horizontal="right"/>
      <protection/>
    </xf>
    <xf numFmtId="3" fontId="10" fillId="0" borderId="11" xfId="15" applyNumberFormat="1" applyFon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3" fontId="0" fillId="0" borderId="0" xfId="25" applyNumberFormat="1" applyFont="1" applyFill="1" applyBorder="1" applyAlignment="1">
      <alignment horizontal="right"/>
      <protection/>
    </xf>
    <xf numFmtId="3" fontId="10" fillId="0" borderId="0" xfId="25" applyNumberFormat="1" applyFont="1" applyBorder="1" applyAlignment="1">
      <alignment horizontal="left"/>
      <protection/>
    </xf>
    <xf numFmtId="3" fontId="10" fillId="0" borderId="11" xfId="15" applyNumberFormat="1" applyFont="1" applyBorder="1" applyAlignment="1">
      <alignment horizontal="right"/>
    </xf>
    <xf numFmtId="3" fontId="11" fillId="0" borderId="0" xfId="25" applyNumberFormat="1" applyFont="1" applyBorder="1" applyAlignment="1">
      <alignment horizontal="center"/>
      <protection/>
    </xf>
    <xf numFmtId="3" fontId="10" fillId="0" borderId="6" xfId="25" applyNumberFormat="1" applyFont="1" applyBorder="1">
      <alignment/>
      <protection/>
    </xf>
    <xf numFmtId="3" fontId="10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/>
    </xf>
    <xf numFmtId="3" fontId="0" fillId="3" borderId="7" xfId="15" applyNumberFormat="1" applyFont="1" applyFill="1" applyBorder="1" applyAlignment="1">
      <alignment horizontal="right"/>
    </xf>
    <xf numFmtId="3" fontId="11" fillId="0" borderId="0" xfId="25" applyNumberFormat="1" applyFont="1" applyBorder="1" applyAlignment="1">
      <alignment horizontal="left"/>
      <protection/>
    </xf>
    <xf numFmtId="3" fontId="10" fillId="0" borderId="9" xfId="25" applyNumberFormat="1" applyFont="1" applyBorder="1" applyAlignment="1">
      <alignment horizontal="left"/>
      <protection/>
    </xf>
    <xf numFmtId="3" fontId="10" fillId="0" borderId="9" xfId="15" applyNumberFormat="1" applyFont="1" applyBorder="1" applyAlignment="1">
      <alignment/>
    </xf>
    <xf numFmtId="3" fontId="10" fillId="0" borderId="9" xfId="15" applyNumberFormat="1" applyFont="1" applyBorder="1" applyAlignment="1">
      <alignment horizontal="right"/>
    </xf>
    <xf numFmtId="3" fontId="10" fillId="3" borderId="10" xfId="15" applyNumberFormat="1" applyFont="1" applyFill="1" applyBorder="1" applyAlignment="1">
      <alignment horizontal="right"/>
    </xf>
    <xf numFmtId="3" fontId="14" fillId="0" borderId="0" xfId="25" applyNumberFormat="1" applyFont="1" applyBorder="1" applyAlignment="1">
      <alignment horizontal="left"/>
      <protection/>
    </xf>
    <xf numFmtId="3" fontId="0" fillId="0" borderId="0" xfId="25" applyNumberFormat="1" applyFont="1" applyBorder="1" applyAlignment="1">
      <alignment horizontal="left"/>
      <protection/>
    </xf>
    <xf numFmtId="3" fontId="0" fillId="0" borderId="0" xfId="15" applyNumberFormat="1" applyFont="1" applyAlignment="1">
      <alignment/>
    </xf>
    <xf numFmtId="3" fontId="11" fillId="0" borderId="0" xfId="25" applyNumberFormat="1" applyFont="1" applyFill="1" applyAlignment="1">
      <alignment horizontal="left"/>
      <protection/>
    </xf>
    <xf numFmtId="3" fontId="10" fillId="0" borderId="0" xfId="25" applyNumberFormat="1" applyFont="1" applyAlignment="1">
      <alignment horizontal="left"/>
      <protection/>
    </xf>
    <xf numFmtId="3" fontId="10" fillId="0" borderId="2" xfId="25" applyNumberFormat="1" applyFont="1" applyBorder="1" applyAlignment="1">
      <alignment horizontal="left"/>
      <protection/>
    </xf>
    <xf numFmtId="3" fontId="10" fillId="0" borderId="0" xfId="25" applyNumberFormat="1" applyFont="1">
      <alignment/>
      <protection/>
    </xf>
    <xf numFmtId="3" fontId="10" fillId="0" borderId="2" xfId="25" applyNumberFormat="1" applyFont="1" applyFill="1" applyBorder="1">
      <alignment/>
      <protection/>
    </xf>
    <xf numFmtId="3" fontId="10" fillId="0" borderId="2" xfId="15" applyNumberFormat="1" applyFont="1" applyBorder="1" applyAlignment="1">
      <alignment/>
    </xf>
    <xf numFmtId="3" fontId="10" fillId="0" borderId="2" xfId="15" applyNumberFormat="1" applyFont="1" applyBorder="1" applyAlignment="1">
      <alignment horizontal="right"/>
    </xf>
    <xf numFmtId="3" fontId="15" fillId="0" borderId="0" xfId="25" applyNumberFormat="1" applyFont="1" applyAlignment="1">
      <alignment horizontal="left"/>
      <protection/>
    </xf>
    <xf numFmtId="3" fontId="16" fillId="0" borderId="0" xfId="15" applyNumberFormat="1" applyFont="1" applyBorder="1" applyAlignment="1">
      <alignment horizontal="right"/>
    </xf>
    <xf numFmtId="3" fontId="11" fillId="0" borderId="0" xfId="25" applyNumberFormat="1" applyFont="1">
      <alignment/>
      <protection/>
    </xf>
    <xf numFmtId="3" fontId="10" fillId="0" borderId="0" xfId="15" applyNumberFormat="1" applyFont="1" applyBorder="1" applyAlignment="1">
      <alignment/>
    </xf>
    <xf numFmtId="3" fontId="0" fillId="0" borderId="6" xfId="25" applyNumberFormat="1" applyFont="1" applyBorder="1" applyAlignment="1">
      <alignment horizontal="left"/>
      <protection/>
    </xf>
    <xf numFmtId="3" fontId="10" fillId="0" borderId="1" xfId="25" applyNumberFormat="1" applyFont="1" applyBorder="1" applyAlignment="1">
      <alignment horizontal="left"/>
      <protection/>
    </xf>
    <xf numFmtId="3" fontId="10" fillId="3" borderId="3" xfId="15" applyNumberFormat="1" applyFont="1" applyFill="1" applyBorder="1" applyAlignment="1">
      <alignment horizontal="right"/>
    </xf>
    <xf numFmtId="3" fontId="0" fillId="0" borderId="0" xfId="15" applyNumberFormat="1" applyFont="1" applyFill="1" applyBorder="1" applyAlignment="1">
      <alignment/>
    </xf>
    <xf numFmtId="3" fontId="11" fillId="0" borderId="6" xfId="25" applyNumberFormat="1" applyFont="1" applyBorder="1">
      <alignment/>
      <protection/>
    </xf>
    <xf numFmtId="3" fontId="11" fillId="0" borderId="6" xfId="25" applyNumberFormat="1" applyFont="1" applyBorder="1" applyAlignment="1">
      <alignment horizontal="left"/>
      <protection/>
    </xf>
    <xf numFmtId="3" fontId="15" fillId="0" borderId="8" xfId="25" applyNumberFormat="1" applyFont="1" applyBorder="1" applyAlignment="1">
      <alignment horizontal="left"/>
      <protection/>
    </xf>
    <xf numFmtId="3" fontId="11" fillId="0" borderId="0" xfId="25" applyNumberFormat="1" applyFont="1" applyFill="1">
      <alignment/>
      <protection/>
    </xf>
    <xf numFmtId="3" fontId="10" fillId="0" borderId="12" xfId="25" applyNumberFormat="1" applyFont="1" applyFill="1" applyBorder="1" applyAlignment="1">
      <alignment horizontal="center"/>
      <protection/>
    </xf>
    <xf numFmtId="3" fontId="0" fillId="0" borderId="0" xfId="25" applyNumberFormat="1" applyFont="1" applyFill="1" applyBorder="1" applyAlignment="1">
      <alignment horizontal="center"/>
      <protection/>
    </xf>
    <xf numFmtId="3" fontId="13" fillId="0" borderId="4" xfId="25" applyNumberFormat="1" applyFont="1" applyBorder="1">
      <alignment/>
      <protection/>
    </xf>
    <xf numFmtId="3" fontId="12" fillId="0" borderId="11" xfId="25" applyNumberFormat="1" applyFont="1" applyBorder="1">
      <alignment/>
      <protection/>
    </xf>
    <xf numFmtId="0" fontId="0" fillId="0" borderId="0" xfId="25" applyFont="1" applyBorder="1">
      <alignment/>
      <protection/>
    </xf>
    <xf numFmtId="0" fontId="10" fillId="0" borderId="0" xfId="25" applyFont="1" applyBorder="1" applyAlignment="1">
      <alignment horizontal="left"/>
      <protection/>
    </xf>
    <xf numFmtId="0" fontId="10" fillId="0" borderId="1" xfId="25" applyFont="1" applyBorder="1" applyAlignment="1">
      <alignment horizontal="left"/>
      <protection/>
    </xf>
    <xf numFmtId="0" fontId="0" fillId="0" borderId="2" xfId="25" applyFont="1" applyBorder="1">
      <alignment/>
      <protection/>
    </xf>
    <xf numFmtId="0" fontId="0" fillId="0" borderId="0" xfId="25" applyFont="1">
      <alignment/>
      <protection/>
    </xf>
    <xf numFmtId="0" fontId="0" fillId="0" borderId="0" xfId="25" applyFont="1" applyFill="1">
      <alignment/>
      <protection/>
    </xf>
    <xf numFmtId="0" fontId="0" fillId="0" borderId="0" xfId="25" applyFont="1" applyAlignment="1">
      <alignment horizontal="right"/>
      <protection/>
    </xf>
    <xf numFmtId="0" fontId="12" fillId="0" borderId="0" xfId="25" applyFont="1">
      <alignment/>
      <protection/>
    </xf>
    <xf numFmtId="0" fontId="13" fillId="0" borderId="4" xfId="25" applyFont="1" applyBorder="1" applyAlignment="1">
      <alignment horizontal="left"/>
      <protection/>
    </xf>
    <xf numFmtId="0" fontId="10" fillId="0" borderId="11" xfId="25" applyFont="1" applyBorder="1">
      <alignment/>
      <protection/>
    </xf>
    <xf numFmtId="0" fontId="10" fillId="0" borderId="11" xfId="25" applyFont="1" applyFill="1" applyBorder="1" applyAlignment="1">
      <alignment horizontal="center"/>
      <protection/>
    </xf>
    <xf numFmtId="0" fontId="14" fillId="0" borderId="0" xfId="25" applyFont="1" applyBorder="1" applyAlignment="1">
      <alignment horizontal="left"/>
      <protection/>
    </xf>
    <xf numFmtId="0" fontId="0" fillId="0" borderId="0" xfId="25" applyFont="1" applyBorder="1" applyAlignment="1">
      <alignment horizontal="right"/>
      <protection/>
    </xf>
    <xf numFmtId="3" fontId="15" fillId="0" borderId="0" xfId="25" applyNumberFormat="1" applyFont="1" applyFill="1" applyAlignment="1">
      <alignment horizontal="left"/>
      <protection/>
    </xf>
    <xf numFmtId="3" fontId="10" fillId="0" borderId="0" xfId="25" applyNumberFormat="1" applyFont="1" applyFill="1" applyBorder="1">
      <alignment/>
      <protection/>
    </xf>
    <xf numFmtId="0" fontId="10" fillId="0" borderId="4" xfId="25" applyFont="1" applyBorder="1" applyAlignment="1">
      <alignment horizontal="left"/>
      <protection/>
    </xf>
    <xf numFmtId="0" fontId="0" fillId="0" borderId="11" xfId="25" applyFont="1" applyBorder="1">
      <alignment/>
      <protection/>
    </xf>
    <xf numFmtId="3" fontId="10" fillId="0" borderId="12" xfId="15" applyNumberFormat="1" applyFont="1" applyBorder="1" applyAlignment="1">
      <alignment horizontal="center"/>
    </xf>
    <xf numFmtId="0" fontId="10" fillId="3" borderId="12" xfId="25" applyFont="1" applyFill="1" applyBorder="1" applyAlignment="1">
      <alignment horizontal="center"/>
      <protection/>
    </xf>
    <xf numFmtId="3" fontId="10" fillId="0" borderId="13" xfId="25" applyNumberFormat="1" applyFont="1" applyBorder="1" applyAlignment="1">
      <alignment horizontal="right"/>
      <protection/>
    </xf>
    <xf numFmtId="3" fontId="0" fillId="0" borderId="13" xfId="15" applyNumberFormat="1" applyFont="1" applyBorder="1" applyAlignment="1">
      <alignment horizontal="right"/>
    </xf>
    <xf numFmtId="3" fontId="0" fillId="3" borderId="13" xfId="15" applyNumberFormat="1" applyFont="1" applyFill="1" applyBorder="1" applyAlignment="1">
      <alignment horizontal="right"/>
    </xf>
    <xf numFmtId="3" fontId="0" fillId="0" borderId="13" xfId="15" applyNumberFormat="1" applyFont="1" applyFill="1" applyBorder="1" applyAlignment="1">
      <alignment horizontal="right"/>
    </xf>
    <xf numFmtId="0" fontId="0" fillId="0" borderId="6" xfId="25" applyFont="1" applyBorder="1" applyAlignment="1">
      <alignment horizontal="left"/>
      <protection/>
    </xf>
    <xf numFmtId="3" fontId="0" fillId="0" borderId="13" xfId="25" applyNumberFormat="1" applyFont="1" applyFill="1" applyBorder="1">
      <alignment/>
      <protection/>
    </xf>
    <xf numFmtId="3" fontId="10" fillId="0" borderId="14" xfId="25" applyNumberFormat="1" applyFont="1" applyFill="1" applyBorder="1">
      <alignment/>
      <protection/>
    </xf>
    <xf numFmtId="3" fontId="10" fillId="0" borderId="14" xfId="15" applyNumberFormat="1" applyFont="1" applyBorder="1" applyAlignment="1">
      <alignment horizontal="right"/>
    </xf>
    <xf numFmtId="3" fontId="10" fillId="3" borderId="14" xfId="15" applyNumberFormat="1" applyFont="1" applyFill="1" applyBorder="1" applyAlignment="1">
      <alignment horizontal="right"/>
    </xf>
    <xf numFmtId="0" fontId="0" fillId="0" borderId="5" xfId="25" applyFont="1" applyBorder="1">
      <alignment/>
      <protection/>
    </xf>
    <xf numFmtId="0" fontId="0" fillId="0" borderId="7" xfId="25" applyFont="1" applyBorder="1">
      <alignment/>
      <protection/>
    </xf>
    <xf numFmtId="3" fontId="0" fillId="0" borderId="13" xfId="25" applyNumberFormat="1" applyFont="1" applyBorder="1" applyAlignment="1">
      <alignment horizontal="right"/>
      <protection/>
    </xf>
    <xf numFmtId="1" fontId="0" fillId="0" borderId="7" xfId="25" applyNumberFormat="1" applyFont="1" applyBorder="1">
      <alignment/>
      <protection/>
    </xf>
    <xf numFmtId="3" fontId="0" fillId="0" borderId="13" xfId="25" applyNumberFormat="1" applyFont="1" applyBorder="1">
      <alignment/>
      <protection/>
    </xf>
    <xf numFmtId="3" fontId="0" fillId="3" borderId="6" xfId="25" applyNumberFormat="1" applyFont="1" applyFill="1" applyBorder="1" applyAlignment="1">
      <alignment horizontal="right"/>
      <protection/>
    </xf>
    <xf numFmtId="3" fontId="10" fillId="0" borderId="1" xfId="25" applyNumberFormat="1" applyFont="1" applyBorder="1">
      <alignment/>
      <protection/>
    </xf>
    <xf numFmtId="1" fontId="0" fillId="0" borderId="3" xfId="25" applyNumberFormat="1" applyFont="1" applyBorder="1">
      <alignment/>
      <protection/>
    </xf>
    <xf numFmtId="3" fontId="10" fillId="0" borderId="14" xfId="25" applyNumberFormat="1" applyFont="1" applyBorder="1">
      <alignment/>
      <protection/>
    </xf>
    <xf numFmtId="3" fontId="10" fillId="0" borderId="14" xfId="25" applyNumberFormat="1" applyFont="1" applyBorder="1" applyAlignment="1">
      <alignment horizontal="right"/>
      <protection/>
    </xf>
    <xf numFmtId="3" fontId="10" fillId="3" borderId="1" xfId="25" applyNumberFormat="1" applyFont="1" applyFill="1" applyBorder="1" applyAlignment="1">
      <alignment horizontal="right"/>
      <protection/>
    </xf>
    <xf numFmtId="3" fontId="0" fillId="0" borderId="1" xfId="25" applyNumberFormat="1" applyFont="1" applyBorder="1">
      <alignment/>
      <protection/>
    </xf>
    <xf numFmtId="3" fontId="1" fillId="0" borderId="3" xfId="25" applyNumberFormat="1" applyFont="1" applyFill="1" applyBorder="1">
      <alignment/>
      <protection/>
    </xf>
    <xf numFmtId="0" fontId="18" fillId="0" borderId="0" xfId="19" applyFont="1" applyFill="1" applyAlignment="1">
      <alignment horizontal="left"/>
      <protection/>
    </xf>
    <xf numFmtId="167" fontId="17" fillId="0" borderId="0" xfId="24" applyNumberFormat="1" applyFont="1" applyFill="1">
      <alignment/>
      <protection/>
    </xf>
    <xf numFmtId="3" fontId="10" fillId="3" borderId="9" xfId="15" applyNumberFormat="1" applyFont="1" applyFill="1" applyBorder="1" applyAlignment="1">
      <alignment/>
    </xf>
    <xf numFmtId="3" fontId="10" fillId="3" borderId="2" xfId="15" applyNumberFormat="1" applyFont="1" applyFill="1" applyBorder="1" applyAlignment="1">
      <alignment/>
    </xf>
    <xf numFmtId="0" fontId="10" fillId="3" borderId="5" xfId="25" applyFont="1" applyFill="1" applyBorder="1" applyAlignment="1">
      <alignment horizontal="right"/>
      <protection/>
    </xf>
    <xf numFmtId="3" fontId="15" fillId="0" borderId="0" xfId="25" applyNumberFormat="1" applyFont="1" applyBorder="1" applyAlignment="1">
      <alignment horizontal="left"/>
      <protection/>
    </xf>
    <xf numFmtId="0" fontId="17" fillId="0" borderId="0" xfId="24" applyFont="1">
      <alignment/>
      <protection/>
    </xf>
    <xf numFmtId="0" fontId="12" fillId="0" borderId="0" xfId="19" applyFont="1" applyAlignment="1">
      <alignment horizontal="left"/>
      <protection/>
    </xf>
    <xf numFmtId="167" fontId="18" fillId="0" borderId="0" xfId="19" applyNumberFormat="1" applyFont="1" applyBorder="1" applyAlignment="1">
      <alignment horizontal="right"/>
      <protection/>
    </xf>
    <xf numFmtId="0" fontId="18" fillId="0" borderId="0" xfId="19" applyFont="1" applyAlignment="1">
      <alignment horizontal="left"/>
      <protection/>
    </xf>
    <xf numFmtId="167" fontId="18" fillId="0" borderId="0" xfId="19" applyNumberFormat="1" applyFont="1" applyFill="1" applyBorder="1" applyAlignment="1">
      <alignment horizontal="center"/>
      <protection/>
    </xf>
    <xf numFmtId="0" fontId="18" fillId="0" borderId="0" xfId="19" applyFont="1" applyAlignment="1">
      <alignment horizontal="center"/>
      <protection/>
    </xf>
    <xf numFmtId="167" fontId="18" fillId="0" borderId="0" xfId="19" applyNumberFormat="1" applyFont="1" applyFill="1" applyBorder="1" applyAlignment="1">
      <alignment horizontal="right"/>
      <protection/>
    </xf>
    <xf numFmtId="167" fontId="18" fillId="2" borderId="1" xfId="19" applyNumberFormat="1" applyFont="1" applyFill="1" applyBorder="1" applyAlignment="1">
      <alignment horizontal="center" vertical="center" wrapText="1"/>
      <protection/>
    </xf>
    <xf numFmtId="167" fontId="18" fillId="2" borderId="14" xfId="19" applyNumberFormat="1" applyFont="1" applyFill="1" applyBorder="1" applyAlignment="1">
      <alignment horizontal="center" vertical="center" wrapText="1"/>
      <protection/>
    </xf>
    <xf numFmtId="1" fontId="18" fillId="0" borderId="6" xfId="24" applyNumberFormat="1" applyFont="1" applyFill="1" applyBorder="1" applyAlignment="1">
      <alignment horizontal="center"/>
      <protection/>
    </xf>
    <xf numFmtId="1" fontId="18" fillId="0" borderId="12" xfId="24" applyNumberFormat="1" applyFont="1" applyFill="1" applyBorder="1" applyAlignment="1">
      <alignment horizontal="center"/>
      <protection/>
    </xf>
    <xf numFmtId="1" fontId="18" fillId="0" borderId="4" xfId="24" applyNumberFormat="1" applyFont="1" applyFill="1" applyBorder="1" applyAlignment="1">
      <alignment horizontal="center"/>
      <protection/>
    </xf>
    <xf numFmtId="1" fontId="18" fillId="0" borderId="13" xfId="24" applyNumberFormat="1" applyFont="1" applyFill="1" applyBorder="1" applyAlignment="1">
      <alignment horizontal="center"/>
      <protection/>
    </xf>
    <xf numFmtId="167" fontId="17" fillId="0" borderId="6" xfId="24" applyNumberFormat="1" applyFont="1" applyFill="1" applyBorder="1">
      <alignment/>
      <protection/>
    </xf>
    <xf numFmtId="167" fontId="17" fillId="0" borderId="13" xfId="24" applyNumberFormat="1" applyFont="1" applyFill="1" applyBorder="1">
      <alignment/>
      <protection/>
    </xf>
    <xf numFmtId="0" fontId="17" fillId="0" borderId="0" xfId="19" applyFont="1" applyFill="1" applyBorder="1" applyAlignment="1">
      <alignment horizontal="left"/>
      <protection/>
    </xf>
    <xf numFmtId="3" fontId="17" fillId="0" borderId="6" xfId="32" applyNumberFormat="1" applyFont="1" applyFill="1" applyBorder="1" applyAlignment="1">
      <alignment horizontal="right"/>
    </xf>
    <xf numFmtId="3" fontId="17" fillId="0" borderId="13" xfId="32" applyNumberFormat="1" applyFont="1" applyFill="1" applyBorder="1" applyAlignment="1">
      <alignment horizontal="right"/>
    </xf>
    <xf numFmtId="0" fontId="17" fillId="0" borderId="0" xfId="24" applyFont="1" applyFill="1">
      <alignment/>
      <protection/>
    </xf>
    <xf numFmtId="0" fontId="18" fillId="0" borderId="9" xfId="19" applyFont="1" applyFill="1" applyBorder="1" applyAlignment="1">
      <alignment horizontal="right"/>
      <protection/>
    </xf>
    <xf numFmtId="3" fontId="18" fillId="0" borderId="8" xfId="32" applyNumberFormat="1" applyFont="1" applyFill="1" applyBorder="1" applyAlignment="1">
      <alignment/>
    </xf>
    <xf numFmtId="3" fontId="18" fillId="0" borderId="15" xfId="32" applyNumberFormat="1" applyFont="1" applyFill="1" applyBorder="1" applyAlignment="1">
      <alignment/>
    </xf>
    <xf numFmtId="0" fontId="18" fillId="0" borderId="0" xfId="24" applyFont="1" applyFill="1">
      <alignment/>
      <protection/>
    </xf>
    <xf numFmtId="0" fontId="17" fillId="0" borderId="0" xfId="19" applyFont="1" applyFill="1" applyAlignment="1">
      <alignment horizontal="left"/>
      <protection/>
    </xf>
    <xf numFmtId="167" fontId="17" fillId="0" borderId="6" xfId="19" applyNumberFormat="1" applyFont="1" applyFill="1" applyBorder="1" applyAlignment="1">
      <alignment horizontal="right"/>
      <protection/>
    </xf>
    <xf numFmtId="167" fontId="17" fillId="0" borderId="13" xfId="19" applyNumberFormat="1" applyFont="1" applyFill="1" applyBorder="1" applyAlignment="1">
      <alignment horizontal="right"/>
      <protection/>
    </xf>
    <xf numFmtId="0" fontId="18" fillId="0" borderId="0" xfId="19" applyFont="1" applyFill="1">
      <alignment/>
      <protection/>
    </xf>
    <xf numFmtId="167" fontId="17" fillId="0" borderId="6" xfId="32" applyNumberFormat="1" applyFont="1" applyFill="1" applyBorder="1" applyAlignment="1">
      <alignment horizontal="right"/>
    </xf>
    <xf numFmtId="167" fontId="17" fillId="0" borderId="13" xfId="32" applyNumberFormat="1" applyFont="1" applyFill="1" applyBorder="1" applyAlignment="1">
      <alignment horizontal="right"/>
    </xf>
    <xf numFmtId="0" fontId="17" fillId="0" borderId="0" xfId="19" applyFont="1" applyFill="1">
      <alignment/>
      <protection/>
    </xf>
    <xf numFmtId="3" fontId="17" fillId="0" borderId="6" xfId="19" applyNumberFormat="1" applyFont="1" applyFill="1" applyBorder="1" applyAlignment="1">
      <alignment horizontal="right"/>
      <protection/>
    </xf>
    <xf numFmtId="3" fontId="17" fillId="0" borderId="13" xfId="19" applyNumberFormat="1" applyFont="1" applyFill="1" applyBorder="1" applyAlignment="1">
      <alignment horizontal="right"/>
      <protection/>
    </xf>
    <xf numFmtId="0" fontId="20" fillId="0" borderId="0" xfId="24" applyFont="1" applyFill="1">
      <alignment/>
      <protection/>
    </xf>
    <xf numFmtId="0" fontId="18" fillId="0" borderId="0" xfId="19" applyFont="1" applyFill="1" applyBorder="1" applyAlignment="1">
      <alignment horizontal="right"/>
      <protection/>
    </xf>
    <xf numFmtId="3" fontId="18" fillId="0" borderId="6" xfId="32" applyNumberFormat="1" applyFont="1" applyFill="1" applyBorder="1" applyAlignment="1">
      <alignment/>
    </xf>
    <xf numFmtId="3" fontId="18" fillId="0" borderId="4" xfId="32" applyNumberFormat="1" applyFont="1" applyFill="1" applyBorder="1" applyAlignment="1">
      <alignment/>
    </xf>
    <xf numFmtId="3" fontId="18" fillId="0" borderId="12" xfId="32" applyNumberFormat="1" applyFont="1" applyFill="1" applyBorder="1" applyAlignment="1">
      <alignment/>
    </xf>
    <xf numFmtId="0" fontId="18" fillId="0" borderId="10" xfId="19" applyFont="1" applyFill="1" applyBorder="1" applyAlignment="1">
      <alignment horizontal="left"/>
      <protection/>
    </xf>
    <xf numFmtId="3" fontId="18" fillId="0" borderId="8" xfId="32" applyNumberFormat="1" applyFont="1" applyFill="1" applyBorder="1" applyAlignment="1">
      <alignment horizontal="right"/>
    </xf>
    <xf numFmtId="3" fontId="18" fillId="0" borderId="15" xfId="32" applyNumberFormat="1" applyFont="1" applyFill="1" applyBorder="1" applyAlignment="1">
      <alignment horizontal="right"/>
    </xf>
    <xf numFmtId="167" fontId="17" fillId="0" borderId="0" xfId="32" applyNumberFormat="1" applyFont="1" applyFill="1" applyBorder="1" applyAlignment="1">
      <alignment horizontal="right"/>
    </xf>
    <xf numFmtId="3" fontId="18" fillId="0" borderId="8" xfId="19" applyNumberFormat="1" applyFont="1" applyFill="1" applyBorder="1">
      <alignment/>
      <protection/>
    </xf>
    <xf numFmtId="3" fontId="18" fillId="0" borderId="15" xfId="19" applyNumberFormat="1" applyFont="1" applyFill="1" applyBorder="1">
      <alignment/>
      <protection/>
    </xf>
    <xf numFmtId="3" fontId="18" fillId="0" borderId="0" xfId="19" applyNumberFormat="1" applyFont="1" applyFill="1" applyBorder="1">
      <alignment/>
      <protection/>
    </xf>
    <xf numFmtId="3" fontId="18" fillId="0" borderId="6" xfId="19" applyNumberFormat="1" applyFont="1" applyFill="1" applyBorder="1">
      <alignment/>
      <protection/>
    </xf>
    <xf numFmtId="3" fontId="18" fillId="0" borderId="13" xfId="19" applyNumberFormat="1" applyFont="1" applyFill="1" applyBorder="1">
      <alignment/>
      <protection/>
    </xf>
    <xf numFmtId="0" fontId="17" fillId="0" borderId="0" xfId="24" applyFont="1" applyFill="1" applyBorder="1">
      <alignment/>
      <protection/>
    </xf>
    <xf numFmtId="0" fontId="18" fillId="0" borderId="9" xfId="19" applyFont="1" applyFill="1" applyBorder="1" applyAlignment="1">
      <alignment horizontal="left"/>
      <protection/>
    </xf>
    <xf numFmtId="0" fontId="18" fillId="0" borderId="0" xfId="19" applyFont="1" applyFill="1" applyBorder="1" applyAlignment="1">
      <alignment horizontal="left"/>
      <protection/>
    </xf>
    <xf numFmtId="167" fontId="17" fillId="0" borderId="0" xfId="19" applyNumberFormat="1" applyFont="1" applyFill="1" applyBorder="1" applyAlignment="1">
      <alignment horizontal="left"/>
      <protection/>
    </xf>
    <xf numFmtId="167" fontId="17" fillId="0" borderId="0" xfId="19" applyNumberFormat="1" applyFont="1" applyFill="1" applyBorder="1" applyAlignment="1">
      <alignment horizontal="right"/>
      <protection/>
    </xf>
    <xf numFmtId="0" fontId="17" fillId="0" borderId="0" xfId="24" applyFont="1" applyBorder="1">
      <alignment/>
      <protection/>
    </xf>
    <xf numFmtId="3" fontId="17" fillId="0" borderId="12" xfId="24" applyNumberFormat="1" applyFont="1" applyFill="1" applyBorder="1">
      <alignment/>
      <protection/>
    </xf>
    <xf numFmtId="3" fontId="17" fillId="0" borderId="13" xfId="24" applyNumberFormat="1" applyFont="1" applyFill="1" applyBorder="1">
      <alignment/>
      <protection/>
    </xf>
    <xf numFmtId="3" fontId="18" fillId="0" borderId="13" xfId="24" applyNumberFormat="1" applyFont="1" applyFill="1" applyBorder="1">
      <alignment/>
      <protection/>
    </xf>
    <xf numFmtId="3" fontId="18" fillId="0" borderId="15" xfId="24" applyNumberFormat="1" applyFont="1" applyFill="1" applyBorder="1">
      <alignment/>
      <protection/>
    </xf>
    <xf numFmtId="0" fontId="18" fillId="0" borderId="2" xfId="19" applyFont="1" applyFill="1" applyBorder="1" applyAlignment="1">
      <alignment horizontal="left"/>
      <protection/>
    </xf>
    <xf numFmtId="167" fontId="17" fillId="0" borderId="0" xfId="24" applyNumberFormat="1" applyFont="1">
      <alignment/>
      <protection/>
    </xf>
    <xf numFmtId="167" fontId="18" fillId="3" borderId="14" xfId="19" applyNumberFormat="1" applyFont="1" applyFill="1" applyBorder="1" applyAlignment="1">
      <alignment horizontal="center" vertical="center" wrapText="1"/>
      <protection/>
    </xf>
    <xf numFmtId="3" fontId="10" fillId="0" borderId="0" xfId="25" applyNumberFormat="1" applyFont="1" applyAlignment="1">
      <alignment horizontal="right"/>
      <protection/>
    </xf>
    <xf numFmtId="3" fontId="10" fillId="2" borderId="14" xfId="25" applyNumberFormat="1" applyFont="1" applyFill="1" applyBorder="1" applyAlignment="1">
      <alignment horizontal="right" vertical="center"/>
      <protection/>
    </xf>
    <xf numFmtId="3" fontId="10" fillId="0" borderId="12" xfId="25" applyNumberFormat="1" applyFont="1" applyBorder="1" applyAlignment="1">
      <alignment horizontal="right"/>
      <protection/>
    </xf>
    <xf numFmtId="3" fontId="10" fillId="0" borderId="15" xfId="25" applyNumberFormat="1" applyFont="1" applyBorder="1" applyAlignment="1">
      <alignment horizontal="right"/>
      <protection/>
    </xf>
    <xf numFmtId="3" fontId="10" fillId="0" borderId="7" xfId="25" applyNumberFormat="1" applyFont="1" applyBorder="1" applyAlignment="1">
      <alignment horizontal="right"/>
      <protection/>
    </xf>
    <xf numFmtId="3" fontId="0" fillId="0" borderId="7" xfId="25" applyNumberFormat="1" applyFont="1" applyBorder="1" applyAlignment="1">
      <alignment horizontal="right"/>
      <protection/>
    </xf>
    <xf numFmtId="3" fontId="10" fillId="0" borderId="0" xfId="25" applyNumberFormat="1" applyFont="1" applyBorder="1" applyAlignment="1">
      <alignment horizontal="right"/>
      <protection/>
    </xf>
    <xf numFmtId="3" fontId="10" fillId="0" borderId="10" xfId="15" applyNumberFormat="1" applyFont="1" applyFill="1" applyBorder="1" applyAlignment="1">
      <alignment horizontal="right"/>
    </xf>
    <xf numFmtId="3" fontId="10" fillId="0" borderId="10" xfId="25" applyNumberFormat="1" applyFont="1" applyBorder="1" applyAlignment="1">
      <alignment horizontal="right"/>
      <protection/>
    </xf>
    <xf numFmtId="3" fontId="0" fillId="0" borderId="13" xfId="25" applyNumberFormat="1" applyFont="1" applyFill="1" applyBorder="1" applyAlignment="1">
      <alignment horizontal="right"/>
      <protection/>
    </xf>
    <xf numFmtId="3" fontId="0" fillId="0" borderId="9" xfId="25" applyNumberFormat="1" applyFont="1" applyBorder="1" applyAlignment="1">
      <alignment horizontal="right"/>
      <protection/>
    </xf>
    <xf numFmtId="4" fontId="10" fillId="0" borderId="0" xfId="25" applyNumberFormat="1" applyFont="1" applyBorder="1" applyAlignment="1">
      <alignment horizontal="right"/>
      <protection/>
    </xf>
    <xf numFmtId="4" fontId="10" fillId="0" borderId="0" xfId="25" applyNumberFormat="1" applyFont="1" applyAlignment="1">
      <alignment horizontal="right"/>
      <protection/>
    </xf>
    <xf numFmtId="165" fontId="0" fillId="0" borderId="0" xfId="26" applyNumberFormat="1" applyFont="1" applyAlignment="1">
      <alignment horizontal="left"/>
      <protection/>
    </xf>
    <xf numFmtId="165" fontId="0" fillId="0" borderId="0" xfId="26" applyNumberFormat="1" applyFont="1" applyFill="1" applyAlignment="1">
      <alignment horizontal="left"/>
      <protection/>
    </xf>
    <xf numFmtId="0" fontId="0" fillId="0" borderId="0" xfId="26" applyFont="1" applyFill="1">
      <alignment/>
      <protection/>
    </xf>
    <xf numFmtId="164" fontId="0" fillId="0" borderId="0" xfId="26" applyNumberFormat="1" applyFont="1" applyFill="1" applyAlignment="1">
      <alignment horizontal="center"/>
      <protection/>
    </xf>
    <xf numFmtId="9" fontId="12" fillId="0" borderId="0" xfId="26" applyNumberFormat="1" applyFont="1" applyAlignment="1">
      <alignment horizontal="center"/>
      <protection/>
    </xf>
    <xf numFmtId="0" fontId="0" fillId="0" borderId="0" xfId="26" applyFont="1">
      <alignment/>
      <protection/>
    </xf>
    <xf numFmtId="9" fontId="0" fillId="0" borderId="0" xfId="28" applyFont="1" applyAlignment="1">
      <alignment/>
    </xf>
    <xf numFmtId="9" fontId="0" fillId="0" borderId="0" xfId="28" applyFont="1" applyFill="1" applyAlignment="1">
      <alignment/>
    </xf>
    <xf numFmtId="0" fontId="12" fillId="0" borderId="0" xfId="26" applyFont="1">
      <alignment/>
      <protection/>
    </xf>
    <xf numFmtId="0" fontId="12" fillId="0" borderId="0" xfId="26" applyFont="1" applyFill="1">
      <alignment/>
      <protection/>
    </xf>
    <xf numFmtId="0" fontId="10" fillId="0" borderId="0" xfId="26" applyFont="1" applyFill="1">
      <alignment/>
      <protection/>
    </xf>
    <xf numFmtId="9" fontId="11" fillId="0" borderId="0" xfId="26" applyNumberFormat="1" applyFont="1" applyAlignment="1">
      <alignment horizontal="center"/>
      <protection/>
    </xf>
    <xf numFmtId="0" fontId="18" fillId="0" borderId="0" xfId="26" applyFont="1" applyBorder="1">
      <alignment/>
      <protection/>
    </xf>
    <xf numFmtId="0" fontId="19" fillId="0" borderId="9" xfId="26" applyFont="1" applyFill="1" applyBorder="1" applyAlignment="1">
      <alignment horizontal="left"/>
      <protection/>
    </xf>
    <xf numFmtId="3" fontId="19" fillId="0" borderId="9" xfId="26" applyNumberFormat="1" applyFont="1" applyFill="1" applyBorder="1" applyAlignment="1">
      <alignment horizontal="center"/>
      <protection/>
    </xf>
    <xf numFmtId="0" fontId="19" fillId="4" borderId="12" xfId="26" applyFont="1" applyFill="1" applyBorder="1">
      <alignment/>
      <protection/>
    </xf>
    <xf numFmtId="0" fontId="19" fillId="0" borderId="0" xfId="26" applyFont="1" applyFill="1" applyBorder="1">
      <alignment/>
      <protection/>
    </xf>
    <xf numFmtId="0" fontId="0" fillId="4" borderId="13" xfId="26" applyFont="1" applyFill="1" applyBorder="1">
      <alignment/>
      <protection/>
    </xf>
    <xf numFmtId="0" fontId="0" fillId="0" borderId="0" xfId="26" applyFont="1" applyFill="1" applyBorder="1">
      <alignment/>
      <protection/>
    </xf>
    <xf numFmtId="3" fontId="0" fillId="0" borderId="0" xfId="26" applyNumberFormat="1" applyFont="1">
      <alignment/>
      <protection/>
    </xf>
    <xf numFmtId="9" fontId="0" fillId="4" borderId="13" xfId="28" applyFont="1" applyFill="1" applyBorder="1" applyAlignment="1">
      <alignment/>
    </xf>
    <xf numFmtId="9" fontId="0" fillId="0" borderId="0" xfId="28" applyFont="1" applyFill="1" applyBorder="1" applyAlignment="1">
      <alignment/>
    </xf>
    <xf numFmtId="9" fontId="0" fillId="4" borderId="15" xfId="28" applyFont="1" applyFill="1" applyBorder="1" applyAlignment="1">
      <alignment/>
    </xf>
    <xf numFmtId="3" fontId="17" fillId="0" borderId="0" xfId="26" applyNumberFormat="1" applyFont="1" applyFill="1" applyBorder="1" applyAlignment="1">
      <alignment/>
      <protection/>
    </xf>
    <xf numFmtId="3" fontId="20" fillId="0" borderId="0" xfId="26" applyNumberFormat="1" applyFont="1" applyFill="1" applyBorder="1" applyAlignment="1">
      <alignment/>
      <protection/>
    </xf>
    <xf numFmtId="0" fontId="21" fillId="0" borderId="0" xfId="26" applyFont="1">
      <alignment/>
      <protection/>
    </xf>
    <xf numFmtId="3" fontId="21" fillId="0" borderId="0" xfId="26" applyNumberFormat="1" applyFont="1">
      <alignment/>
      <protection/>
    </xf>
    <xf numFmtId="9" fontId="21" fillId="0" borderId="0" xfId="28" applyFont="1" applyAlignment="1">
      <alignment/>
    </xf>
    <xf numFmtId="3" fontId="18" fillId="0" borderId="0" xfId="26" applyNumberFormat="1" applyFont="1" applyFill="1" applyBorder="1">
      <alignment/>
      <protection/>
    </xf>
    <xf numFmtId="9" fontId="22" fillId="0" borderId="0" xfId="26" applyNumberFormat="1" applyFont="1">
      <alignment/>
      <protection/>
    </xf>
    <xf numFmtId="0" fontId="11" fillId="0" borderId="0" xfId="26" applyFont="1">
      <alignment/>
      <protection/>
    </xf>
    <xf numFmtId="9" fontId="11" fillId="0" borderId="0" xfId="28" applyFont="1" applyAlignment="1">
      <alignment/>
    </xf>
    <xf numFmtId="9" fontId="11" fillId="0" borderId="0" xfId="28" applyFont="1" applyFill="1" applyAlignment="1">
      <alignment/>
    </xf>
    <xf numFmtId="9" fontId="22" fillId="0" borderId="0" xfId="26" applyNumberFormat="1" applyFont="1" applyAlignment="1">
      <alignment horizontal="center"/>
      <protection/>
    </xf>
    <xf numFmtId="9" fontId="0" fillId="0" borderId="0" xfId="26" applyNumberFormat="1" applyFont="1" applyAlignment="1">
      <alignment horizontal="center"/>
      <protection/>
    </xf>
    <xf numFmtId="0" fontId="0" fillId="0" borderId="0" xfId="26" applyFont="1" applyFill="1" applyAlignment="1">
      <alignment horizontal="center"/>
      <protection/>
    </xf>
    <xf numFmtId="9" fontId="0" fillId="0" borderId="0" xfId="28" applyFont="1" applyBorder="1" applyAlignment="1">
      <alignment/>
    </xf>
    <xf numFmtId="9" fontId="10" fillId="0" borderId="0" xfId="28" applyFont="1" applyBorder="1" applyAlignment="1">
      <alignment/>
    </xf>
    <xf numFmtId="9" fontId="10" fillId="0" borderId="0" xfId="28" applyFont="1" applyFill="1" applyBorder="1" applyAlignment="1">
      <alignment/>
    </xf>
    <xf numFmtId="9" fontId="10" fillId="0" borderId="0" xfId="28" applyFont="1" applyBorder="1" applyAlignment="1">
      <alignment horizontal="right"/>
    </xf>
    <xf numFmtId="9" fontId="10" fillId="0" borderId="0" xfId="28" applyFont="1" applyFill="1" applyBorder="1" applyAlignment="1">
      <alignment horizontal="right"/>
    </xf>
    <xf numFmtId="0" fontId="13" fillId="0" borderId="0" xfId="26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7" applyFont="1" applyFill="1">
      <alignment/>
      <protection/>
    </xf>
    <xf numFmtId="0" fontId="12" fillId="0" borderId="0" xfId="27" applyFont="1" applyFill="1">
      <alignment/>
      <protection/>
    </xf>
    <xf numFmtId="3" fontId="0" fillId="0" borderId="0" xfId="27" applyNumberFormat="1" applyFont="1" applyFill="1">
      <alignment/>
      <protection/>
    </xf>
    <xf numFmtId="0" fontId="10" fillId="0" borderId="0" xfId="19" applyFont="1" applyFill="1" applyAlignment="1">
      <alignment horizontal="left"/>
      <protection/>
    </xf>
    <xf numFmtId="0" fontId="23" fillId="0" borderId="14" xfId="27" applyFont="1" applyFill="1" applyBorder="1">
      <alignment/>
      <protection/>
    </xf>
    <xf numFmtId="0" fontId="0" fillId="0" borderId="13" xfId="27" applyFont="1" applyFill="1" applyBorder="1">
      <alignment/>
      <protection/>
    </xf>
    <xf numFmtId="0" fontId="10" fillId="0" borderId="13" xfId="27" applyFont="1" applyFill="1" applyBorder="1">
      <alignment/>
      <protection/>
    </xf>
    <xf numFmtId="0" fontId="10" fillId="0" borderId="14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14" xfId="20" applyFont="1" applyFill="1" applyBorder="1">
      <alignment/>
      <protection/>
    </xf>
    <xf numFmtId="0" fontId="19" fillId="0" borderId="9" xfId="26" applyFont="1" applyFill="1" applyBorder="1" applyAlignment="1">
      <alignment horizontal="center"/>
      <protection/>
    </xf>
    <xf numFmtId="3" fontId="10" fillId="3" borderId="6" xfId="25" applyNumberFormat="1" applyFont="1" applyFill="1" applyBorder="1" applyAlignment="1">
      <alignment horizontal="right"/>
      <protection/>
    </xf>
    <xf numFmtId="3" fontId="10" fillId="0" borderId="13" xfId="25" applyNumberFormat="1" applyFont="1" applyBorder="1">
      <alignment/>
      <protection/>
    </xf>
    <xf numFmtId="0" fontId="24" fillId="0" borderId="0" xfId="27" applyFont="1" applyFill="1">
      <alignment/>
      <protection/>
    </xf>
    <xf numFmtId="0" fontId="0" fillId="0" borderId="14" xfId="27" applyFont="1" applyFill="1" applyBorder="1">
      <alignment/>
      <protection/>
    </xf>
    <xf numFmtId="0" fontId="10" fillId="3" borderId="3" xfId="27" applyFont="1" applyFill="1" applyBorder="1" applyAlignment="1">
      <alignment horizontal="center" vertical="center" wrapText="1"/>
      <protection/>
    </xf>
    <xf numFmtId="0" fontId="10" fillId="2" borderId="3" xfId="27" applyFont="1" applyFill="1" applyBorder="1" applyAlignment="1">
      <alignment horizontal="center" vertical="center" wrapText="1"/>
      <protection/>
    </xf>
    <xf numFmtId="0" fontId="10" fillId="2" borderId="3" xfId="27" applyFont="1" applyFill="1" applyBorder="1" applyAlignment="1">
      <alignment horizontal="centerContinuous" vertical="center" wrapText="1"/>
      <protection/>
    </xf>
    <xf numFmtId="0" fontId="0" fillId="0" borderId="7" xfId="27" applyFont="1" applyFill="1" applyBorder="1">
      <alignment/>
      <protection/>
    </xf>
    <xf numFmtId="0" fontId="10" fillId="0" borderId="7" xfId="27" applyFont="1" applyFill="1" applyBorder="1" applyAlignment="1">
      <alignment horizontal="right" wrapText="1"/>
      <protection/>
    </xf>
    <xf numFmtId="0" fontId="10" fillId="0" borderId="7" xfId="27" applyFont="1" applyFill="1" applyBorder="1">
      <alignment/>
      <protection/>
    </xf>
    <xf numFmtId="3" fontId="0" fillId="0" borderId="7" xfId="27" applyNumberFormat="1" applyFont="1" applyFill="1" applyBorder="1">
      <alignment/>
      <protection/>
    </xf>
    <xf numFmtId="3" fontId="10" fillId="0" borderId="3" xfId="27" applyNumberFormat="1" applyFont="1" applyFill="1" applyBorder="1">
      <alignment/>
      <protection/>
    </xf>
    <xf numFmtId="3" fontId="10" fillId="0" borderId="3" xfId="27" applyNumberFormat="1" applyFont="1" applyFill="1" applyBorder="1" applyAlignment="1">
      <alignment horizontal="right"/>
      <protection/>
    </xf>
    <xf numFmtId="3" fontId="10" fillId="0" borderId="7" xfId="27" applyNumberFormat="1" applyFont="1" applyFill="1" applyBorder="1">
      <alignment/>
      <protection/>
    </xf>
    <xf numFmtId="3" fontId="10" fillId="0" borderId="7" xfId="27" applyNumberFormat="1" applyFont="1" applyFill="1" applyBorder="1" applyAlignment="1">
      <alignment horizontal="right"/>
      <protection/>
    </xf>
    <xf numFmtId="3" fontId="0" fillId="0" borderId="7" xfId="27" applyNumberFormat="1" applyFont="1" applyFill="1" applyBorder="1" applyAlignment="1">
      <alignment horizontal="right"/>
      <protection/>
    </xf>
    <xf numFmtId="3" fontId="0" fillId="0" borderId="0" xfId="27" applyNumberFormat="1" applyFont="1" applyFill="1" applyBorder="1">
      <alignment/>
      <protection/>
    </xf>
    <xf numFmtId="3" fontId="10" fillId="0" borderId="0" xfId="27" applyNumberFormat="1" applyFont="1" applyFill="1" applyBorder="1">
      <alignment/>
      <protection/>
    </xf>
    <xf numFmtId="3" fontId="24" fillId="0" borderId="0" xfId="26" applyNumberFormat="1" applyFont="1" applyFill="1" applyBorder="1">
      <alignment/>
      <protection/>
    </xf>
    <xf numFmtId="0" fontId="10" fillId="3" borderId="14" xfId="26" applyFont="1" applyFill="1" applyBorder="1" applyAlignment="1">
      <alignment horizontal="center" vertical="center" wrapText="1"/>
      <protection/>
    </xf>
    <xf numFmtId="0" fontId="10" fillId="2" borderId="14" xfId="26" applyFont="1" applyFill="1" applyBorder="1" applyAlignment="1">
      <alignment horizontal="center" vertical="center" wrapText="1"/>
      <protection/>
    </xf>
    <xf numFmtId="0" fontId="10" fillId="2" borderId="8" xfId="26" applyFont="1" applyFill="1" applyBorder="1" applyAlignment="1">
      <alignment horizontal="center" vertical="center" wrapText="1"/>
      <protection/>
    </xf>
    <xf numFmtId="3" fontId="10" fillId="2" borderId="14" xfId="26" applyNumberFormat="1" applyFont="1" applyFill="1" applyBorder="1" applyAlignment="1">
      <alignment horizontal="center" vertical="center" wrapText="1"/>
      <protection/>
    </xf>
    <xf numFmtId="0" fontId="10" fillId="0" borderId="13" xfId="26" applyFont="1" applyBorder="1" applyAlignment="1">
      <alignment horizontal="center" vertical="center" wrapText="1"/>
      <protection/>
    </xf>
    <xf numFmtId="0" fontId="19" fillId="4" borderId="13" xfId="26" applyFont="1" applyFill="1" applyBorder="1">
      <alignment/>
      <protection/>
    </xf>
    <xf numFmtId="0" fontId="10" fillId="5" borderId="13" xfId="26" applyFont="1" applyFill="1" applyBorder="1">
      <alignment/>
      <protection/>
    </xf>
    <xf numFmtId="3" fontId="0" fillId="0" borderId="13" xfId="26" applyNumberFormat="1" applyFont="1" applyFill="1" applyBorder="1">
      <alignment/>
      <protection/>
    </xf>
    <xf numFmtId="3" fontId="0" fillId="0" borderId="6" xfId="26" applyNumberFormat="1" applyFont="1" applyBorder="1">
      <alignment/>
      <protection/>
    </xf>
    <xf numFmtId="3" fontId="0" fillId="0" borderId="6" xfId="26" applyNumberFormat="1" applyFont="1" applyFill="1" applyBorder="1">
      <alignment/>
      <protection/>
    </xf>
    <xf numFmtId="9" fontId="0" fillId="0" borderId="13" xfId="28" applyFont="1" applyFill="1" applyBorder="1" applyAlignment="1">
      <alignment horizontal="center"/>
    </xf>
    <xf numFmtId="3" fontId="0" fillId="0" borderId="15" xfId="26" applyNumberFormat="1" applyFont="1" applyBorder="1">
      <alignment/>
      <protection/>
    </xf>
    <xf numFmtId="3" fontId="0" fillId="0" borderId="8" xfId="26" applyNumberFormat="1" applyFont="1" applyFill="1" applyBorder="1">
      <alignment/>
      <protection/>
    </xf>
    <xf numFmtId="3" fontId="0" fillId="0" borderId="15" xfId="26" applyNumberFormat="1" applyFont="1" applyFill="1" applyBorder="1">
      <alignment/>
      <protection/>
    </xf>
    <xf numFmtId="9" fontId="0" fillId="0" borderId="15" xfId="28" applyFont="1" applyFill="1" applyBorder="1" applyAlignment="1">
      <alignment horizontal="center"/>
    </xf>
    <xf numFmtId="3" fontId="10" fillId="0" borderId="6" xfId="26" applyNumberFormat="1" applyFont="1" applyBorder="1">
      <alignment/>
      <protection/>
    </xf>
    <xf numFmtId="3" fontId="10" fillId="0" borderId="6" xfId="26" applyNumberFormat="1" applyFont="1" applyFill="1" applyBorder="1">
      <alignment/>
      <protection/>
    </xf>
    <xf numFmtId="9" fontId="10" fillId="0" borderId="13" xfId="28" applyFont="1" applyFill="1" applyBorder="1" applyAlignment="1">
      <alignment horizontal="center"/>
    </xf>
    <xf numFmtId="3" fontId="10" fillId="5" borderId="13" xfId="26" applyNumberFormat="1" applyFont="1" applyFill="1" applyBorder="1">
      <alignment/>
      <protection/>
    </xf>
    <xf numFmtId="3" fontId="10" fillId="0" borderId="13" xfId="26" applyNumberFormat="1" applyFont="1" applyFill="1" applyBorder="1">
      <alignment/>
      <protection/>
    </xf>
    <xf numFmtId="3" fontId="0" fillId="0" borderId="13" xfId="26" applyNumberFormat="1" applyFont="1" applyBorder="1" applyAlignment="1">
      <alignment/>
      <protection/>
    </xf>
    <xf numFmtId="3" fontId="0" fillId="0" borderId="13" xfId="26" applyNumberFormat="1" applyFont="1" applyFill="1" applyBorder="1" applyAlignment="1">
      <alignment/>
      <protection/>
    </xf>
    <xf numFmtId="3" fontId="21" fillId="0" borderId="15" xfId="26" applyNumberFormat="1" applyFont="1" applyBorder="1" applyAlignment="1">
      <alignment/>
      <protection/>
    </xf>
    <xf numFmtId="3" fontId="21" fillId="0" borderId="15" xfId="26" applyNumberFormat="1" applyFont="1" applyFill="1" applyBorder="1" applyAlignment="1">
      <alignment/>
      <protection/>
    </xf>
    <xf numFmtId="3" fontId="0" fillId="0" borderId="13" xfId="26" applyNumberFormat="1" applyFont="1" applyBorder="1">
      <alignment/>
      <protection/>
    </xf>
    <xf numFmtId="3" fontId="10" fillId="0" borderId="13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3" fontId="10" fillId="0" borderId="6" xfId="23" applyNumberFormat="1" applyFont="1" applyFill="1" applyBorder="1" applyAlignment="1">
      <alignment horizontal="right"/>
      <protection/>
    </xf>
    <xf numFmtId="3" fontId="0" fillId="0" borderId="15" xfId="26" applyNumberFormat="1" applyFont="1" applyBorder="1" applyAlignment="1">
      <alignment/>
      <protection/>
    </xf>
    <xf numFmtId="3" fontId="0" fillId="0" borderId="15" xfId="26" applyNumberFormat="1" applyFont="1" applyFill="1" applyBorder="1" applyAlignment="1">
      <alignment/>
      <protection/>
    </xf>
    <xf numFmtId="0" fontId="0" fillId="0" borderId="6" xfId="26" applyFont="1" applyFill="1" applyBorder="1">
      <alignment/>
      <protection/>
    </xf>
    <xf numFmtId="0" fontId="0" fillId="0" borderId="8" xfId="26" applyFont="1" applyFill="1" applyBorder="1">
      <alignment/>
      <protection/>
    </xf>
    <xf numFmtId="0" fontId="10" fillId="0" borderId="14" xfId="26" applyFont="1" applyFill="1" applyBorder="1">
      <alignment/>
      <protection/>
    </xf>
    <xf numFmtId="3" fontId="10" fillId="0" borderId="1" xfId="26" applyNumberFormat="1" applyFont="1" applyFill="1" applyBorder="1">
      <alignment/>
      <protection/>
    </xf>
    <xf numFmtId="9" fontId="0" fillId="0" borderId="14" xfId="28" applyFont="1" applyFill="1" applyBorder="1" applyAlignment="1">
      <alignment horizontal="center"/>
    </xf>
    <xf numFmtId="0" fontId="0" fillId="0" borderId="0" xfId="26" applyFont="1" applyBorder="1">
      <alignment/>
      <protection/>
    </xf>
    <xf numFmtId="3" fontId="0" fillId="0" borderId="0" xfId="26" applyNumberFormat="1" applyFont="1" applyBorder="1">
      <alignment/>
      <protection/>
    </xf>
    <xf numFmtId="3" fontId="0" fillId="0" borderId="0" xfId="26" applyNumberFormat="1" applyFont="1" applyFill="1" applyBorder="1">
      <alignment/>
      <protection/>
    </xf>
    <xf numFmtId="0" fontId="0" fillId="0" borderId="0" xfId="26" applyFont="1" applyFill="1" applyBorder="1" applyAlignment="1">
      <alignment horizontal="center"/>
      <protection/>
    </xf>
    <xf numFmtId="3" fontId="0" fillId="0" borderId="0" xfId="26" applyNumberFormat="1" applyFont="1" applyFill="1">
      <alignment/>
      <protection/>
    </xf>
    <xf numFmtId="9" fontId="10" fillId="0" borderId="13" xfId="28" applyFont="1" applyBorder="1" applyAlignment="1">
      <alignment horizontal="center" vertical="center" wrapText="1"/>
    </xf>
    <xf numFmtId="9" fontId="10" fillId="5" borderId="13" xfId="28" applyFont="1" applyFill="1" applyBorder="1" applyAlignment="1">
      <alignment horizontal="center"/>
    </xf>
    <xf numFmtId="3" fontId="24" fillId="0" borderId="0" xfId="25" applyNumberFormat="1" applyFont="1" applyAlignment="1">
      <alignment horizontal="right"/>
      <protection/>
    </xf>
    <xf numFmtId="0" fontId="24" fillId="0" borderId="0" xfId="19" applyFont="1" applyAlignment="1">
      <alignment horizontal="left"/>
      <protection/>
    </xf>
    <xf numFmtId="9" fontId="0" fillId="0" borderId="13" xfId="28" applyFont="1" applyBorder="1" applyAlignment="1">
      <alignment horizontal="center"/>
    </xf>
    <xf numFmtId="9" fontId="0" fillId="0" borderId="13" xfId="28" applyFont="1" applyBorder="1" applyAlignment="1">
      <alignment/>
    </xf>
    <xf numFmtId="9" fontId="0" fillId="0" borderId="6" xfId="28" applyFont="1" applyFill="1" applyBorder="1" applyAlignment="1">
      <alignment/>
    </xf>
    <xf numFmtId="3" fontId="21" fillId="0" borderId="15" xfId="26" applyNumberFormat="1" applyFont="1" applyFill="1" applyBorder="1">
      <alignment/>
      <protection/>
    </xf>
    <xf numFmtId="3" fontId="10" fillId="0" borderId="3" xfId="15" applyNumberFormat="1" applyFont="1" applyFill="1" applyBorder="1" applyAlignment="1">
      <alignment horizontal="right"/>
    </xf>
    <xf numFmtId="3" fontId="21" fillId="0" borderId="0" xfId="25" applyNumberFormat="1" applyFont="1">
      <alignment/>
      <protection/>
    </xf>
    <xf numFmtId="3" fontId="21" fillId="3" borderId="7" xfId="25" applyNumberFormat="1" applyFont="1" applyFill="1" applyBorder="1" applyAlignment="1">
      <alignment horizontal="right"/>
      <protection/>
    </xf>
    <xf numFmtId="3" fontId="21" fillId="3" borderId="7" xfId="15" applyNumberFormat="1" applyFont="1" applyFill="1" applyBorder="1" applyAlignment="1">
      <alignment horizontal="right"/>
    </xf>
    <xf numFmtId="3" fontId="22" fillId="0" borderId="0" xfId="25" applyNumberFormat="1" applyFont="1" applyBorder="1" applyAlignment="1">
      <alignment horizontal="right"/>
      <protection/>
    </xf>
    <xf numFmtId="0" fontId="17" fillId="0" borderId="0" xfId="19" applyFont="1" applyAlignment="1">
      <alignment horizontal="left"/>
      <protection/>
    </xf>
    <xf numFmtId="164" fontId="10" fillId="2" borderId="14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Border="1" applyAlignment="1">
      <alignment horizontal="left"/>
      <protection/>
    </xf>
    <xf numFmtId="167" fontId="17" fillId="0" borderId="0" xfId="24" applyNumberFormat="1" applyFont="1" applyFill="1" applyBorder="1">
      <alignment/>
      <protection/>
    </xf>
    <xf numFmtId="0" fontId="18" fillId="3" borderId="1" xfId="19" applyFont="1" applyFill="1" applyBorder="1" applyAlignment="1">
      <alignment horizontal="left"/>
      <protection/>
    </xf>
    <xf numFmtId="3" fontId="18" fillId="3" borderId="14" xfId="19" applyNumberFormat="1" applyFont="1" applyFill="1" applyBorder="1">
      <alignment/>
      <protection/>
    </xf>
    <xf numFmtId="0" fontId="10" fillId="5" borderId="0" xfId="26" applyFont="1" applyFill="1" applyBorder="1">
      <alignment/>
      <protection/>
    </xf>
    <xf numFmtId="0" fontId="10" fillId="0" borderId="0" xfId="26" applyFont="1" applyBorder="1">
      <alignment/>
      <protection/>
    </xf>
    <xf numFmtId="0" fontId="0" fillId="0" borderId="0" xfId="26" applyFont="1" applyBorder="1" applyAlignment="1">
      <alignment/>
      <protection/>
    </xf>
    <xf numFmtId="0" fontId="21" fillId="0" borderId="0" xfId="26" applyFont="1" applyBorder="1" applyAlignment="1">
      <alignment/>
      <protection/>
    </xf>
    <xf numFmtId="3" fontId="10" fillId="0" borderId="14" xfId="26" applyNumberFormat="1" applyFont="1" applyFill="1" applyBorder="1">
      <alignment/>
      <protection/>
    </xf>
    <xf numFmtId="0" fontId="10" fillId="0" borderId="13" xfId="27" applyFont="1" applyFill="1" applyBorder="1" applyAlignment="1">
      <alignment vertical="center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Continuous" vertical="center" wrapText="1"/>
      <protection/>
    </xf>
    <xf numFmtId="3" fontId="0" fillId="0" borderId="0" xfId="25" applyNumberFormat="1" applyFont="1" applyAlignment="1">
      <alignment horizontal="left"/>
      <protection/>
    </xf>
    <xf numFmtId="3" fontId="10" fillId="2" borderId="2" xfId="25" applyNumberFormat="1" applyFont="1" applyFill="1" applyBorder="1" applyAlignment="1">
      <alignment horizontal="left" vertical="center"/>
      <protection/>
    </xf>
    <xf numFmtId="3" fontId="10" fillId="0" borderId="11" xfId="25" applyNumberFormat="1" applyFont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/>
      <protection/>
    </xf>
    <xf numFmtId="3" fontId="0" fillId="0" borderId="9" xfId="25" applyNumberFormat="1" applyFont="1" applyBorder="1" applyAlignment="1">
      <alignment horizontal="left"/>
      <protection/>
    </xf>
    <xf numFmtId="3" fontId="0" fillId="0" borderId="11" xfId="25" applyNumberFormat="1" applyFont="1" applyBorder="1" applyAlignment="1">
      <alignment horizontal="left"/>
      <protection/>
    </xf>
    <xf numFmtId="1" fontId="10" fillId="0" borderId="11" xfId="25" applyNumberFormat="1" applyFont="1" applyBorder="1" applyAlignment="1">
      <alignment horizontal="left"/>
      <protection/>
    </xf>
    <xf numFmtId="1" fontId="0" fillId="0" borderId="0" xfId="25" applyNumberFormat="1" applyFont="1" applyAlignment="1">
      <alignment horizontal="left"/>
      <protection/>
    </xf>
    <xf numFmtId="1" fontId="0" fillId="0" borderId="0" xfId="25" applyNumberFormat="1" applyFont="1" applyBorder="1" applyAlignment="1">
      <alignment horizontal="left"/>
      <protection/>
    </xf>
    <xf numFmtId="1" fontId="0" fillId="0" borderId="11" xfId="25" applyNumberFormat="1" applyFont="1" applyBorder="1" applyAlignment="1">
      <alignment horizontal="left"/>
      <protection/>
    </xf>
    <xf numFmtId="1" fontId="0" fillId="0" borderId="2" xfId="25" applyNumberFormat="1" applyFont="1" applyBorder="1" applyAlignment="1">
      <alignment horizontal="left"/>
      <protection/>
    </xf>
    <xf numFmtId="3" fontId="0" fillId="0" borderId="2" xfId="25" applyNumberFormat="1" applyFont="1" applyBorder="1" applyAlignment="1">
      <alignment horizontal="left"/>
      <protection/>
    </xf>
    <xf numFmtId="0" fontId="1" fillId="0" borderId="2" xfId="25" applyFont="1" applyFill="1" applyBorder="1" applyAlignment="1">
      <alignment horizontal="left"/>
      <protection/>
    </xf>
    <xf numFmtId="3" fontId="10" fillId="2" borderId="14" xfId="25" applyNumberFormat="1" applyFont="1" applyFill="1" applyBorder="1" applyAlignment="1">
      <alignment horizontal="center" vertical="center"/>
      <protection/>
    </xf>
    <xf numFmtId="3" fontId="10" fillId="0" borderId="2" xfId="25" applyNumberFormat="1" applyFont="1" applyBorder="1" applyAlignment="1">
      <alignment horizontal="right"/>
      <protection/>
    </xf>
    <xf numFmtId="3" fontId="10" fillId="0" borderId="0" xfId="15" applyNumberFormat="1" applyFont="1" applyFill="1" applyBorder="1" applyAlignment="1">
      <alignment/>
    </xf>
    <xf numFmtId="0" fontId="10" fillId="0" borderId="6" xfId="25" applyFont="1" applyBorder="1" applyAlignment="1">
      <alignment horizontal="left"/>
      <protection/>
    </xf>
    <xf numFmtId="3" fontId="10" fillId="0" borderId="13" xfId="25" applyNumberFormat="1" applyFont="1" applyFill="1" applyBorder="1" applyAlignment="1">
      <alignment horizontal="center"/>
      <protection/>
    </xf>
    <xf numFmtId="3" fontId="10" fillId="0" borderId="13" xfId="15" applyNumberFormat="1" applyFont="1" applyBorder="1" applyAlignment="1">
      <alignment horizontal="center"/>
    </xf>
    <xf numFmtId="0" fontId="10" fillId="3" borderId="6" xfId="25" applyFont="1" applyFill="1" applyBorder="1" applyAlignment="1">
      <alignment horizontal="center"/>
      <protection/>
    </xf>
    <xf numFmtId="3" fontId="10" fillId="3" borderId="2" xfId="15" applyNumberFormat="1" applyFont="1" applyFill="1" applyBorder="1" applyAlignment="1">
      <alignment horizontal="right"/>
    </xf>
    <xf numFmtId="9" fontId="1" fillId="0" borderId="14" xfId="15" applyNumberFormat="1" applyFont="1" applyFill="1" applyBorder="1" applyAlignment="1">
      <alignment/>
    </xf>
    <xf numFmtId="9" fontId="1" fillId="3" borderId="1" xfId="25" applyNumberFormat="1" applyFont="1" applyFill="1" applyBorder="1" applyAlignment="1">
      <alignment horizontal="center"/>
      <protection/>
    </xf>
    <xf numFmtId="9" fontId="0" fillId="0" borderId="14" xfId="25" applyNumberFormat="1" applyFont="1" applyBorder="1" applyAlignment="1">
      <alignment horizontal="right"/>
      <protection/>
    </xf>
    <xf numFmtId="10" fontId="1" fillId="0" borderId="14" xfId="25" applyNumberFormat="1" applyFont="1" applyFill="1" applyBorder="1">
      <alignment/>
      <protection/>
    </xf>
    <xf numFmtId="0" fontId="26" fillId="0" borderId="0" xfId="19" applyFont="1" applyAlignment="1">
      <alignment horizontal="left"/>
      <protection/>
    </xf>
    <xf numFmtId="0" fontId="12" fillId="0" borderId="0" xfId="19" applyFont="1">
      <alignment/>
      <protection/>
    </xf>
    <xf numFmtId="0" fontId="0" fillId="0" borderId="0" xfId="19" applyFont="1" applyFill="1" applyBorder="1">
      <alignment/>
      <protection/>
    </xf>
    <xf numFmtId="9" fontId="0" fillId="0" borderId="0" xfId="19" applyNumberFormat="1" applyFont="1" applyAlignment="1">
      <alignment horizontal="right"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>
      <alignment/>
      <protection/>
    </xf>
    <xf numFmtId="0" fontId="1" fillId="0" borderId="0" xfId="19" applyFont="1" applyFill="1">
      <alignment/>
      <protection/>
    </xf>
    <xf numFmtId="4" fontId="1" fillId="0" borderId="0" xfId="19" applyNumberFormat="1" applyFont="1" applyFill="1">
      <alignment/>
      <protection/>
    </xf>
    <xf numFmtId="0" fontId="1" fillId="0" borderId="0" xfId="19" applyFont="1">
      <alignment/>
      <protection/>
    </xf>
    <xf numFmtId="0" fontId="10" fillId="0" borderId="0" xfId="19" applyFont="1" applyAlignment="1">
      <alignment horizontal="left"/>
      <protection/>
    </xf>
    <xf numFmtId="3" fontId="10" fillId="0" borderId="0" xfId="32" applyNumberFormat="1" applyFont="1" applyAlignment="1">
      <alignment horizontal="right"/>
    </xf>
    <xf numFmtId="0" fontId="0" fillId="0" borderId="0" xfId="19" applyFont="1" applyFill="1">
      <alignment/>
      <protection/>
    </xf>
    <xf numFmtId="9" fontId="0" fillId="0" borderId="0" xfId="19" applyNumberFormat="1" applyFont="1">
      <alignment/>
      <protection/>
    </xf>
    <xf numFmtId="4" fontId="1" fillId="0" borderId="0" xfId="19" applyNumberFormat="1" applyFont="1">
      <alignment/>
      <protection/>
    </xf>
    <xf numFmtId="0" fontId="16" fillId="0" borderId="0" xfId="19" applyFont="1" applyAlignment="1">
      <alignment horizontal="left"/>
      <protection/>
    </xf>
    <xf numFmtId="0" fontId="0" fillId="0" borderId="0" xfId="19" applyFont="1" applyAlignment="1">
      <alignment horizontal="left"/>
      <protection/>
    </xf>
    <xf numFmtId="0" fontId="13" fillId="0" borderId="0" xfId="19" applyFont="1" applyAlignment="1">
      <alignment horizontal="left"/>
      <protection/>
    </xf>
    <xf numFmtId="3" fontId="10" fillId="0" borderId="4" xfId="32" applyNumberFormat="1" applyFont="1" applyBorder="1" applyAlignment="1">
      <alignment horizontal="centerContinuous"/>
    </xf>
    <xf numFmtId="0" fontId="0" fillId="0" borderId="11" xfId="19" applyFont="1" applyFill="1" applyBorder="1" applyAlignment="1">
      <alignment horizontal="centerContinuous"/>
      <protection/>
    </xf>
    <xf numFmtId="9" fontId="0" fillId="0" borderId="5" xfId="19" applyNumberFormat="1" applyFont="1" applyBorder="1" applyAlignment="1">
      <alignment horizontal="centerContinuous"/>
      <protection/>
    </xf>
    <xf numFmtId="3" fontId="10" fillId="3" borderId="4" xfId="32" applyNumberFormat="1" applyFont="1" applyFill="1" applyBorder="1" applyAlignment="1">
      <alignment horizontal="centerContinuous"/>
    </xf>
    <xf numFmtId="0" fontId="0" fillId="3" borderId="5" xfId="19" applyFont="1" applyFill="1" applyBorder="1" applyAlignment="1">
      <alignment horizontal="centerContinuous"/>
      <protection/>
    </xf>
    <xf numFmtId="0" fontId="0" fillId="0" borderId="5" xfId="19" applyFont="1" applyBorder="1" applyAlignment="1">
      <alignment horizontal="centerContinuous"/>
      <protection/>
    </xf>
    <xf numFmtId="3" fontId="10" fillId="3" borderId="12" xfId="32" applyNumberFormat="1" applyFont="1" applyFill="1" applyBorder="1" applyAlignment="1">
      <alignment horizontal="center"/>
    </xf>
    <xf numFmtId="3" fontId="10" fillId="0" borderId="12" xfId="32" applyNumberFormat="1" applyFont="1" applyBorder="1" applyAlignment="1">
      <alignment horizontal="center"/>
    </xf>
    <xf numFmtId="9" fontId="0" fillId="0" borderId="12" xfId="19" applyNumberFormat="1" applyFont="1" applyBorder="1">
      <alignment/>
      <protection/>
    </xf>
    <xf numFmtId="0" fontId="1" fillId="0" borderId="0" xfId="19" applyFont="1" applyBorder="1">
      <alignment/>
      <protection/>
    </xf>
    <xf numFmtId="0" fontId="10" fillId="0" borderId="6" xfId="19" applyFont="1" applyFill="1" applyBorder="1" applyAlignment="1">
      <alignment horizontal="centerContinuous"/>
      <protection/>
    </xf>
    <xf numFmtId="0" fontId="0" fillId="0" borderId="0" xfId="19" applyFont="1" applyBorder="1" applyAlignment="1">
      <alignment horizontal="centerContinuous"/>
      <protection/>
    </xf>
    <xf numFmtId="9" fontId="0" fillId="0" borderId="7" xfId="19" applyNumberFormat="1" applyFont="1" applyBorder="1" applyAlignment="1">
      <alignment horizontal="centerContinuous"/>
      <protection/>
    </xf>
    <xf numFmtId="0" fontId="10" fillId="3" borderId="6" xfId="19" applyFont="1" applyFill="1" applyBorder="1" applyAlignment="1">
      <alignment horizontal="centerContinuous"/>
      <protection/>
    </xf>
    <xf numFmtId="0" fontId="0" fillId="3" borderId="7" xfId="19" applyFont="1" applyFill="1" applyBorder="1" applyAlignment="1">
      <alignment horizontal="centerContinuous"/>
      <protection/>
    </xf>
    <xf numFmtId="0" fontId="0" fillId="0" borderId="7" xfId="19" applyFont="1" applyBorder="1" applyAlignment="1">
      <alignment horizontal="centerContinuous"/>
      <protection/>
    </xf>
    <xf numFmtId="3" fontId="10" fillId="3" borderId="7" xfId="32" applyNumberFormat="1" applyFont="1" applyFill="1" applyBorder="1" applyAlignment="1">
      <alignment horizontal="center"/>
    </xf>
    <xf numFmtId="3" fontId="10" fillId="0" borderId="13" xfId="32" applyNumberFormat="1" applyFont="1" applyBorder="1" applyAlignment="1">
      <alignment horizontal="center"/>
    </xf>
    <xf numFmtId="9" fontId="0" fillId="0" borderId="13" xfId="19" applyNumberFormat="1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4" fontId="1" fillId="0" borderId="0" xfId="19" applyNumberFormat="1" applyFont="1" applyAlignment="1">
      <alignment horizontal="center"/>
      <protection/>
    </xf>
    <xf numFmtId="0" fontId="10" fillId="0" borderId="6" xfId="19" applyFont="1" applyBorder="1" applyAlignment="1">
      <alignment horizontal="center"/>
      <protection/>
    </xf>
    <xf numFmtId="0" fontId="10" fillId="0" borderId="0" xfId="19" applyFont="1" applyFill="1" applyBorder="1" applyAlignment="1">
      <alignment horizontal="center"/>
      <protection/>
    </xf>
    <xf numFmtId="9" fontId="0" fillId="0" borderId="7" xfId="19" applyNumberFormat="1" applyFont="1" applyBorder="1" applyAlignment="1">
      <alignment horizontal="right"/>
      <protection/>
    </xf>
    <xf numFmtId="0" fontId="10" fillId="0" borderId="6" xfId="19" applyFont="1" applyBorder="1" applyAlignment="1">
      <alignment horizontal="centerContinuous"/>
      <protection/>
    </xf>
    <xf numFmtId="4" fontId="1" fillId="0" borderId="0" xfId="19" applyNumberFormat="1" applyFont="1" applyAlignment="1">
      <alignment horizontal="centerContinuous"/>
      <protection/>
    </xf>
    <xf numFmtId="0" fontId="1" fillId="0" borderId="0" xfId="19" applyFont="1" applyAlignment="1">
      <alignment horizontal="right"/>
      <protection/>
    </xf>
    <xf numFmtId="0" fontId="10" fillId="3" borderId="8" xfId="19" applyFont="1" applyFill="1" applyBorder="1" applyAlignment="1">
      <alignment horizontal="center"/>
      <protection/>
    </xf>
    <xf numFmtId="0" fontId="10" fillId="0" borderId="9" xfId="19" applyFont="1" applyBorder="1" applyAlignment="1">
      <alignment horizontal="center"/>
      <protection/>
    </xf>
    <xf numFmtId="9" fontId="15" fillId="0" borderId="10" xfId="19" applyNumberFormat="1" applyFont="1" applyBorder="1" applyAlignment="1">
      <alignment horizontal="center"/>
      <protection/>
    </xf>
    <xf numFmtId="0" fontId="10" fillId="3" borderId="10" xfId="19" applyFont="1" applyFill="1" applyBorder="1" applyAlignment="1">
      <alignment horizontal="center"/>
      <protection/>
    </xf>
    <xf numFmtId="0" fontId="10" fillId="0" borderId="8" xfId="19" applyFont="1" applyBorder="1" applyAlignment="1">
      <alignment horizontal="center"/>
      <protection/>
    </xf>
    <xf numFmtId="0" fontId="10" fillId="0" borderId="10" xfId="19" applyFont="1" applyBorder="1" applyAlignment="1">
      <alignment horizontal="center"/>
      <protection/>
    </xf>
    <xf numFmtId="0" fontId="10" fillId="3" borderId="15" xfId="19" applyFont="1" applyFill="1" applyBorder="1" applyAlignment="1">
      <alignment horizontal="center"/>
      <protection/>
    </xf>
    <xf numFmtId="0" fontId="10" fillId="0" borderId="15" xfId="19" applyFont="1" applyBorder="1" applyAlignment="1">
      <alignment horizontal="center"/>
      <protection/>
    </xf>
    <xf numFmtId="9" fontId="10" fillId="0" borderId="15" xfId="19" applyNumberFormat="1" applyFont="1" applyBorder="1" applyAlignment="1">
      <alignment horizontal="right"/>
      <protection/>
    </xf>
    <xf numFmtId="0" fontId="27" fillId="0" borderId="0" xfId="19" applyFont="1" applyBorder="1" applyAlignment="1" quotePrefix="1">
      <alignment horizontal="right"/>
      <protection/>
    </xf>
    <xf numFmtId="4" fontId="1" fillId="0" borderId="0" xfId="19" applyNumberFormat="1" applyFont="1" applyAlignment="1">
      <alignment horizontal="right"/>
      <protection/>
    </xf>
    <xf numFmtId="167" fontId="17" fillId="3" borderId="12" xfId="24" applyNumberFormat="1" applyFont="1" applyFill="1" applyBorder="1">
      <alignment/>
      <protection/>
    </xf>
    <xf numFmtId="0" fontId="0" fillId="0" borderId="12" xfId="19" applyFont="1" applyBorder="1">
      <alignment/>
      <protection/>
    </xf>
    <xf numFmtId="9" fontId="11" fillId="0" borderId="5" xfId="19" applyNumberFormat="1" applyFont="1" applyBorder="1">
      <alignment/>
      <protection/>
    </xf>
    <xf numFmtId="0" fontId="0" fillId="3" borderId="0" xfId="19" applyFont="1" applyFill="1">
      <alignment/>
      <protection/>
    </xf>
    <xf numFmtId="0" fontId="0" fillId="3" borderId="7" xfId="19" applyFont="1" applyFill="1" applyBorder="1">
      <alignment/>
      <protection/>
    </xf>
    <xf numFmtId="0" fontId="0" fillId="0" borderId="5" xfId="19" applyFont="1" applyBorder="1">
      <alignment/>
      <protection/>
    </xf>
    <xf numFmtId="0" fontId="0" fillId="0" borderId="7" xfId="19" applyFont="1" applyBorder="1">
      <alignment/>
      <protection/>
    </xf>
    <xf numFmtId="9" fontId="0" fillId="0" borderId="7" xfId="19" applyNumberFormat="1" applyFont="1" applyBorder="1">
      <alignment/>
      <protection/>
    </xf>
    <xf numFmtId="0" fontId="17" fillId="4" borderId="0" xfId="19" applyFont="1" applyFill="1" applyBorder="1" applyAlignment="1">
      <alignment horizontal="left"/>
      <protection/>
    </xf>
    <xf numFmtId="3" fontId="17" fillId="3" borderId="6" xfId="32" applyNumberFormat="1" applyFont="1" applyFill="1" applyBorder="1" applyAlignment="1">
      <alignment horizontal="right"/>
    </xf>
    <xf numFmtId="3" fontId="17" fillId="4" borderId="13" xfId="32" applyNumberFormat="1" applyFont="1" applyFill="1" applyBorder="1" applyAlignment="1">
      <alignment horizontal="right"/>
    </xf>
    <xf numFmtId="9" fontId="11" fillId="4" borderId="7" xfId="28" applyNumberFormat="1" applyFont="1" applyFill="1" applyBorder="1" applyAlignment="1">
      <alignment horizontal="right"/>
    </xf>
    <xf numFmtId="3" fontId="0" fillId="3" borderId="0" xfId="19" applyNumberFormat="1" applyFont="1" applyFill="1">
      <alignment/>
      <protection/>
    </xf>
    <xf numFmtId="3" fontId="0" fillId="3" borderId="7" xfId="19" applyNumberFormat="1" applyFont="1" applyFill="1" applyBorder="1">
      <alignment/>
      <protection/>
    </xf>
    <xf numFmtId="3" fontId="0" fillId="4" borderId="0" xfId="19" applyNumberFormat="1" applyFont="1" applyFill="1">
      <alignment/>
      <protection/>
    </xf>
    <xf numFmtId="3" fontId="0" fillId="4" borderId="7" xfId="19" applyNumberFormat="1" applyFont="1" applyFill="1" applyBorder="1">
      <alignment/>
      <protection/>
    </xf>
    <xf numFmtId="3" fontId="0" fillId="3" borderId="13" xfId="19" applyNumberFormat="1" applyFont="1" applyFill="1" applyBorder="1">
      <alignment/>
      <protection/>
    </xf>
    <xf numFmtId="9" fontId="0" fillId="4" borderId="7" xfId="19" applyNumberFormat="1" applyFont="1" applyFill="1" applyBorder="1">
      <alignment/>
      <protection/>
    </xf>
    <xf numFmtId="3" fontId="1" fillId="0" borderId="0" xfId="19" applyNumberFormat="1" applyFont="1" applyBorder="1">
      <alignment/>
      <protection/>
    </xf>
    <xf numFmtId="9" fontId="11" fillId="0" borderId="7" xfId="28" applyNumberFormat="1" applyFont="1" applyFill="1" applyBorder="1" applyAlignment="1">
      <alignment horizontal="right"/>
    </xf>
    <xf numFmtId="3" fontId="0" fillId="0" borderId="0" xfId="19" applyNumberFormat="1" applyFont="1" applyFill="1">
      <alignment/>
      <protection/>
    </xf>
    <xf numFmtId="3" fontId="0" fillId="0" borderId="7" xfId="19" applyNumberFormat="1" applyFont="1" applyFill="1" applyBorder="1">
      <alignment/>
      <protection/>
    </xf>
    <xf numFmtId="9" fontId="0" fillId="0" borderId="7" xfId="19" applyNumberFormat="1" applyFont="1" applyFill="1" applyBorder="1">
      <alignment/>
      <protection/>
    </xf>
    <xf numFmtId="3" fontId="0" fillId="3" borderId="0" xfId="19" applyNumberFormat="1" applyFont="1" applyFill="1" applyBorder="1">
      <alignment/>
      <protection/>
    </xf>
    <xf numFmtId="3" fontId="0" fillId="0" borderId="0" xfId="19" applyNumberFormat="1" applyFont="1" applyFill="1" applyBorder="1">
      <alignment/>
      <protection/>
    </xf>
    <xf numFmtId="0" fontId="10" fillId="0" borderId="9" xfId="19" applyFont="1" applyBorder="1" applyAlignment="1">
      <alignment horizontal="right"/>
      <protection/>
    </xf>
    <xf numFmtId="3" fontId="10" fillId="3" borderId="8" xfId="32" applyNumberFormat="1" applyFont="1" applyFill="1" applyBorder="1" applyAlignment="1">
      <alignment/>
    </xf>
    <xf numFmtId="3" fontId="10" fillId="0" borderId="15" xfId="32" applyNumberFormat="1" applyFont="1" applyBorder="1" applyAlignment="1">
      <alignment/>
    </xf>
    <xf numFmtId="9" fontId="11" fillId="0" borderId="15" xfId="28" applyNumberFormat="1" applyFont="1" applyFill="1" applyBorder="1" applyAlignment="1">
      <alignment horizontal="right"/>
    </xf>
    <xf numFmtId="3" fontId="10" fillId="3" borderId="8" xfId="19" applyNumberFormat="1" applyFont="1" applyFill="1" applyBorder="1">
      <alignment/>
      <protection/>
    </xf>
    <xf numFmtId="3" fontId="10" fillId="3" borderId="10" xfId="19" applyNumberFormat="1" applyFont="1" applyFill="1" applyBorder="1">
      <alignment/>
      <protection/>
    </xf>
    <xf numFmtId="3" fontId="10" fillId="0" borderId="9" xfId="32" applyNumberFormat="1" applyFont="1" applyBorder="1" applyAlignment="1">
      <alignment/>
    </xf>
    <xf numFmtId="3" fontId="10" fillId="0" borderId="10" xfId="32" applyNumberFormat="1" applyFont="1" applyBorder="1" applyAlignment="1">
      <alignment/>
    </xf>
    <xf numFmtId="3" fontId="0" fillId="3" borderId="15" xfId="19" applyNumberFormat="1" applyFont="1" applyFill="1" applyBorder="1">
      <alignment/>
      <protection/>
    </xf>
    <xf numFmtId="9" fontId="10" fillId="0" borderId="10" xfId="28" applyNumberFormat="1" applyFont="1" applyBorder="1" applyAlignment="1">
      <alignment/>
    </xf>
    <xf numFmtId="3" fontId="27" fillId="0" borderId="0" xfId="19" applyNumberFormat="1" applyFont="1" applyBorder="1">
      <alignment/>
      <protection/>
    </xf>
    <xf numFmtId="4" fontId="27" fillId="0" borderId="0" xfId="19" applyNumberFormat="1" applyFont="1">
      <alignment/>
      <protection/>
    </xf>
    <xf numFmtId="0" fontId="0" fillId="3" borderId="6" xfId="19" applyFont="1" applyFill="1" applyBorder="1">
      <alignment/>
      <protection/>
    </xf>
    <xf numFmtId="0" fontId="0" fillId="0" borderId="13" xfId="19" applyFont="1" applyBorder="1">
      <alignment/>
      <protection/>
    </xf>
    <xf numFmtId="9" fontId="11" fillId="0" borderId="7" xfId="19" applyNumberFormat="1" applyFont="1" applyBorder="1" applyAlignment="1">
      <alignment horizontal="right"/>
      <protection/>
    </xf>
    <xf numFmtId="3" fontId="0" fillId="0" borderId="4" xfId="19" applyNumberFormat="1" applyFont="1" applyBorder="1">
      <alignment/>
      <protection/>
    </xf>
    <xf numFmtId="3" fontId="0" fillId="0" borderId="5" xfId="19" applyNumberFormat="1" applyFont="1" applyBorder="1">
      <alignment/>
      <protection/>
    </xf>
    <xf numFmtId="3" fontId="0" fillId="0" borderId="0" xfId="19" applyNumberFormat="1" applyFont="1">
      <alignment/>
      <protection/>
    </xf>
    <xf numFmtId="167" fontId="17" fillId="3" borderId="6" xfId="19" applyNumberFormat="1" applyFont="1" applyFill="1" applyBorder="1" applyAlignment="1">
      <alignment horizontal="right"/>
      <protection/>
    </xf>
    <xf numFmtId="3" fontId="0" fillId="0" borderId="6" xfId="19" applyNumberFormat="1" applyFont="1" applyBorder="1">
      <alignment/>
      <protection/>
    </xf>
    <xf numFmtId="3" fontId="0" fillId="0" borderId="7" xfId="19" applyNumberFormat="1" applyFont="1" applyBorder="1">
      <alignment/>
      <protection/>
    </xf>
    <xf numFmtId="3" fontId="0" fillId="4" borderId="6" xfId="19" applyNumberFormat="1" applyFont="1" applyFill="1" applyBorder="1">
      <alignment/>
      <protection/>
    </xf>
    <xf numFmtId="3" fontId="0" fillId="4" borderId="13" xfId="19" applyNumberFormat="1" applyFont="1" applyFill="1" applyBorder="1">
      <alignment/>
      <protection/>
    </xf>
    <xf numFmtId="3" fontId="0" fillId="0" borderId="13" xfId="19" applyNumberFormat="1" applyFont="1" applyFill="1" applyBorder="1">
      <alignment/>
      <protection/>
    </xf>
    <xf numFmtId="9" fontId="11" fillId="0" borderId="7" xfId="28" applyNumberFormat="1" applyFont="1" applyBorder="1" applyAlignment="1">
      <alignment horizontal="right"/>
    </xf>
    <xf numFmtId="3" fontId="0" fillId="0" borderId="6" xfId="19" applyNumberFormat="1" applyFont="1" applyFill="1" applyBorder="1">
      <alignment/>
      <protection/>
    </xf>
    <xf numFmtId="3" fontId="1" fillId="0" borderId="0" xfId="19" applyNumberFormat="1" applyFont="1" applyFill="1" applyBorder="1">
      <alignment/>
      <protection/>
    </xf>
    <xf numFmtId="9" fontId="15" fillId="0" borderId="10" xfId="28" applyNumberFormat="1" applyFont="1" applyBorder="1" applyAlignment="1">
      <alignment/>
    </xf>
    <xf numFmtId="3" fontId="10" fillId="0" borderId="8" xfId="32" applyNumberFormat="1" applyFont="1" applyBorder="1" applyAlignment="1">
      <alignment/>
    </xf>
    <xf numFmtId="3" fontId="10" fillId="0" borderId="9" xfId="32" applyNumberFormat="1" applyFont="1" applyFill="1" applyBorder="1" applyAlignment="1">
      <alignment/>
    </xf>
    <xf numFmtId="9" fontId="10" fillId="0" borderId="15" xfId="28" applyNumberFormat="1" applyFont="1" applyBorder="1" applyAlignment="1">
      <alignment/>
    </xf>
    <xf numFmtId="0" fontId="17" fillId="4" borderId="0" xfId="19" applyFont="1" applyFill="1">
      <alignment/>
      <protection/>
    </xf>
    <xf numFmtId="3" fontId="17" fillId="3" borderId="6" xfId="19" applyNumberFormat="1" applyFont="1" applyFill="1" applyBorder="1" applyAlignment="1">
      <alignment horizontal="right"/>
      <protection/>
    </xf>
    <xf numFmtId="3" fontId="17" fillId="4" borderId="13" xfId="19" applyNumberFormat="1" applyFont="1" applyFill="1" applyBorder="1" applyAlignment="1">
      <alignment horizontal="right"/>
      <protection/>
    </xf>
    <xf numFmtId="3" fontId="10" fillId="3" borderId="15" xfId="32" applyNumberFormat="1" applyFont="1" applyFill="1" applyBorder="1" applyAlignment="1">
      <alignment/>
    </xf>
    <xf numFmtId="9" fontId="10" fillId="0" borderId="10" xfId="19" applyNumberFormat="1" applyFont="1" applyBorder="1">
      <alignment/>
      <protection/>
    </xf>
    <xf numFmtId="3" fontId="27" fillId="0" borderId="0" xfId="32" applyNumberFormat="1" applyFont="1" applyBorder="1" applyAlignment="1">
      <alignment/>
    </xf>
    <xf numFmtId="0" fontId="0" fillId="0" borderId="0" xfId="19" applyFont="1" applyBorder="1" applyAlignment="1">
      <alignment horizontal="left"/>
      <protection/>
    </xf>
    <xf numFmtId="3" fontId="0" fillId="3" borderId="6" xfId="32" applyNumberFormat="1" applyFont="1" applyFill="1" applyBorder="1" applyAlignment="1">
      <alignment/>
    </xf>
    <xf numFmtId="3" fontId="0" fillId="0" borderId="13" xfId="32" applyNumberFormat="1" applyFont="1" applyBorder="1" applyAlignment="1">
      <alignment/>
    </xf>
    <xf numFmtId="0" fontId="0" fillId="3" borderId="12" xfId="19" applyFont="1" applyFill="1" applyBorder="1">
      <alignment/>
      <protection/>
    </xf>
    <xf numFmtId="3" fontId="0" fillId="0" borderId="0" xfId="19" applyNumberFormat="1" applyFont="1" applyBorder="1">
      <alignment/>
      <protection/>
    </xf>
    <xf numFmtId="0" fontId="0" fillId="3" borderId="13" xfId="19" applyFont="1" applyFill="1" applyBorder="1">
      <alignment/>
      <protection/>
    </xf>
    <xf numFmtId="9" fontId="0" fillId="0" borderId="10" xfId="19" applyNumberFormat="1" applyFont="1" applyFill="1" applyBorder="1">
      <alignment/>
      <protection/>
    </xf>
    <xf numFmtId="3" fontId="0" fillId="3" borderId="4" xfId="32" applyNumberFormat="1" applyFont="1" applyFill="1" applyBorder="1" applyAlignment="1">
      <alignment/>
    </xf>
    <xf numFmtId="3" fontId="0" fillId="0" borderId="12" xfId="32" applyNumberFormat="1" applyFont="1" applyBorder="1" applyAlignment="1">
      <alignment/>
    </xf>
    <xf numFmtId="9" fontId="11" fillId="0" borderId="5" xfId="19" applyNumberFormat="1" applyFont="1" applyBorder="1" applyAlignment="1">
      <alignment horizontal="right"/>
      <protection/>
    </xf>
    <xf numFmtId="3" fontId="0" fillId="3" borderId="12" xfId="32" applyNumberFormat="1" applyFont="1" applyFill="1" applyBorder="1" applyAlignment="1">
      <alignment/>
    </xf>
    <xf numFmtId="3" fontId="0" fillId="3" borderId="13" xfId="32" applyNumberFormat="1" applyFont="1" applyFill="1" applyBorder="1" applyAlignment="1">
      <alignment/>
    </xf>
    <xf numFmtId="3" fontId="0" fillId="4" borderId="0" xfId="19" applyNumberFormat="1" applyFont="1" applyFill="1" applyBorder="1">
      <alignment/>
      <protection/>
    </xf>
    <xf numFmtId="0" fontId="20" fillId="0" borderId="0" xfId="19" applyFont="1" applyFill="1" applyBorder="1" applyAlignment="1">
      <alignment horizontal="left"/>
      <protection/>
    </xf>
    <xf numFmtId="3" fontId="20" fillId="3" borderId="6" xfId="32" applyNumberFormat="1" applyFont="1" applyFill="1" applyBorder="1" applyAlignment="1">
      <alignment horizontal="right"/>
    </xf>
    <xf numFmtId="3" fontId="20" fillId="0" borderId="13" xfId="32" applyNumberFormat="1" applyFont="1" applyFill="1" applyBorder="1" applyAlignment="1">
      <alignment horizontal="right"/>
    </xf>
    <xf numFmtId="3" fontId="21" fillId="0" borderId="6" xfId="19" applyNumberFormat="1" applyFont="1" applyFill="1" applyBorder="1">
      <alignment/>
      <protection/>
    </xf>
    <xf numFmtId="3" fontId="21" fillId="0" borderId="0" xfId="19" applyNumberFormat="1" applyFont="1" applyFill="1" applyBorder="1">
      <alignment/>
      <protection/>
    </xf>
    <xf numFmtId="3" fontId="10" fillId="0" borderId="15" xfId="19" applyNumberFormat="1" applyFont="1" applyBorder="1">
      <alignment/>
      <protection/>
    </xf>
    <xf numFmtId="9" fontId="15" fillId="0" borderId="15" xfId="28" applyNumberFormat="1" applyFont="1" applyBorder="1" applyAlignment="1">
      <alignment horizontal="right"/>
    </xf>
    <xf numFmtId="3" fontId="10" fillId="3" borderId="0" xfId="19" applyNumberFormat="1" applyFont="1" applyFill="1">
      <alignment/>
      <protection/>
    </xf>
    <xf numFmtId="3" fontId="10" fillId="3" borderId="7" xfId="19" applyNumberFormat="1" applyFont="1" applyFill="1" applyBorder="1">
      <alignment/>
      <protection/>
    </xf>
    <xf numFmtId="3" fontId="10" fillId="0" borderId="10" xfId="19" applyNumberFormat="1" applyFont="1" applyBorder="1">
      <alignment/>
      <protection/>
    </xf>
    <xf numFmtId="0" fontId="10" fillId="0" borderId="0" xfId="19" applyFont="1" applyBorder="1" applyAlignment="1">
      <alignment horizontal="right"/>
      <protection/>
    </xf>
    <xf numFmtId="3" fontId="10" fillId="3" borderId="6" xfId="19" applyNumberFormat="1" applyFont="1" applyFill="1" applyBorder="1">
      <alignment/>
      <protection/>
    </xf>
    <xf numFmtId="3" fontId="10" fillId="0" borderId="13" xfId="19" applyNumberFormat="1" applyFont="1" applyBorder="1">
      <alignment/>
      <protection/>
    </xf>
    <xf numFmtId="3" fontId="10" fillId="3" borderId="4" xfId="32" applyNumberFormat="1" applyFont="1" applyFill="1" applyBorder="1" applyAlignment="1">
      <alignment/>
    </xf>
    <xf numFmtId="3" fontId="10" fillId="3" borderId="11" xfId="32" applyNumberFormat="1" applyFont="1" applyFill="1" applyBorder="1" applyAlignment="1">
      <alignment/>
    </xf>
    <xf numFmtId="3" fontId="10" fillId="0" borderId="6" xfId="32" applyNumberFormat="1" applyFont="1" applyBorder="1" applyAlignment="1">
      <alignment/>
    </xf>
    <xf numFmtId="3" fontId="10" fillId="0" borderId="7" xfId="32" applyNumberFormat="1" applyFont="1" applyBorder="1" applyAlignment="1">
      <alignment/>
    </xf>
    <xf numFmtId="3" fontId="10" fillId="3" borderId="13" xfId="19" applyNumberFormat="1" applyFont="1" applyFill="1" applyBorder="1">
      <alignment/>
      <protection/>
    </xf>
    <xf numFmtId="3" fontId="10" fillId="0" borderId="11" xfId="19" applyNumberFormat="1" applyFont="1" applyBorder="1">
      <alignment/>
      <protection/>
    </xf>
    <xf numFmtId="9" fontId="10" fillId="0" borderId="13" xfId="19" applyNumberFormat="1" applyFont="1" applyBorder="1">
      <alignment/>
      <protection/>
    </xf>
    <xf numFmtId="0" fontId="10" fillId="0" borderId="9" xfId="19" applyFont="1" applyBorder="1" applyAlignment="1">
      <alignment horizontal="left"/>
      <protection/>
    </xf>
    <xf numFmtId="3" fontId="10" fillId="0" borderId="9" xfId="19" applyNumberFormat="1" applyFont="1" applyBorder="1">
      <alignment/>
      <protection/>
    </xf>
    <xf numFmtId="3" fontId="10" fillId="3" borderId="15" xfId="19" applyNumberFormat="1" applyFont="1" applyFill="1" applyBorder="1">
      <alignment/>
      <protection/>
    </xf>
    <xf numFmtId="3" fontId="10" fillId="0" borderId="9" xfId="19" applyNumberFormat="1" applyFont="1" applyFill="1" applyBorder="1">
      <alignment/>
      <protection/>
    </xf>
    <xf numFmtId="0" fontId="27" fillId="0" borderId="0" xfId="19" applyFont="1">
      <alignment/>
      <protection/>
    </xf>
    <xf numFmtId="0" fontId="0" fillId="0" borderId="6" xfId="19" applyFont="1" applyBorder="1">
      <alignment/>
      <protection/>
    </xf>
    <xf numFmtId="0" fontId="0" fillId="4" borderId="6" xfId="19" applyFont="1" applyFill="1" applyBorder="1">
      <alignment/>
      <protection/>
    </xf>
    <xf numFmtId="0" fontId="0" fillId="4" borderId="7" xfId="19" applyFont="1" applyFill="1" applyBorder="1">
      <alignment/>
      <protection/>
    </xf>
    <xf numFmtId="9" fontId="0" fillId="4" borderId="13" xfId="19" applyNumberFormat="1" applyFont="1" applyFill="1" applyBorder="1">
      <alignment/>
      <protection/>
    </xf>
    <xf numFmtId="3" fontId="10" fillId="3" borderId="6" xfId="32" applyNumberFormat="1" applyFont="1" applyFill="1" applyBorder="1" applyAlignment="1">
      <alignment/>
    </xf>
    <xf numFmtId="3" fontId="10" fillId="0" borderId="13" xfId="32" applyNumberFormat="1" applyFont="1" applyBorder="1" applyAlignment="1">
      <alignment/>
    </xf>
    <xf numFmtId="0" fontId="0" fillId="3" borderId="11" xfId="19" applyFont="1" applyFill="1" applyBorder="1">
      <alignment/>
      <protection/>
    </xf>
    <xf numFmtId="0" fontId="0" fillId="0" borderId="4" xfId="19" applyFont="1" applyBorder="1">
      <alignment/>
      <protection/>
    </xf>
    <xf numFmtId="3" fontId="0" fillId="0" borderId="11" xfId="19" applyNumberFormat="1" applyFont="1" applyBorder="1">
      <alignment/>
      <protection/>
    </xf>
    <xf numFmtId="9" fontId="15" fillId="0" borderId="10" xfId="28" applyNumberFormat="1" applyFont="1" applyBorder="1" applyAlignment="1">
      <alignment horizontal="right"/>
    </xf>
    <xf numFmtId="0" fontId="0" fillId="3" borderId="9" xfId="19" applyFont="1" applyFill="1" applyBorder="1">
      <alignment/>
      <protection/>
    </xf>
    <xf numFmtId="0" fontId="0" fillId="0" borderId="8" xfId="19" applyFont="1" applyBorder="1">
      <alignment/>
      <protection/>
    </xf>
    <xf numFmtId="0" fontId="0" fillId="0" borderId="10" xfId="19" applyFont="1" applyBorder="1">
      <alignment/>
      <protection/>
    </xf>
    <xf numFmtId="0" fontId="0" fillId="4" borderId="0" xfId="19" applyFont="1" applyFill="1" applyBorder="1" applyAlignment="1">
      <alignment horizontal="left"/>
      <protection/>
    </xf>
    <xf numFmtId="3" fontId="0" fillId="4" borderId="13" xfId="32" applyNumberFormat="1" applyFont="1" applyFill="1" applyBorder="1" applyAlignment="1">
      <alignment/>
    </xf>
    <xf numFmtId="0" fontId="0" fillId="3" borderId="0" xfId="19" applyFont="1" applyFill="1" applyBorder="1">
      <alignment/>
      <protection/>
    </xf>
    <xf numFmtId="0" fontId="0" fillId="0" borderId="0" xfId="19" applyFont="1" applyFill="1" applyBorder="1" applyAlignment="1">
      <alignment horizontal="left"/>
      <protection/>
    </xf>
    <xf numFmtId="3" fontId="0" fillId="0" borderId="13" xfId="32" applyNumberFormat="1" applyFont="1" applyFill="1" applyBorder="1" applyAlignment="1">
      <alignment/>
    </xf>
    <xf numFmtId="0" fontId="0" fillId="0" borderId="6" xfId="19" applyFont="1" applyFill="1" applyBorder="1">
      <alignment/>
      <protection/>
    </xf>
    <xf numFmtId="0" fontId="0" fillId="0" borderId="7" xfId="19" applyFont="1" applyFill="1" applyBorder="1">
      <alignment/>
      <protection/>
    </xf>
    <xf numFmtId="9" fontId="0" fillId="0" borderId="13" xfId="19" applyNumberFormat="1" applyFont="1" applyFill="1" applyBorder="1">
      <alignment/>
      <protection/>
    </xf>
    <xf numFmtId="9" fontId="15" fillId="0" borderId="15" xfId="28" applyNumberFormat="1" applyFont="1" applyFill="1" applyBorder="1" applyAlignment="1">
      <alignment horizontal="right"/>
    </xf>
    <xf numFmtId="9" fontId="15" fillId="0" borderId="10" xfId="19" applyNumberFormat="1" applyFont="1" applyBorder="1" applyAlignment="1">
      <alignment horizontal="right"/>
      <protection/>
    </xf>
    <xf numFmtId="0" fontId="10" fillId="0" borderId="2" xfId="19" applyFont="1" applyBorder="1" applyAlignment="1">
      <alignment horizontal="left"/>
      <protection/>
    </xf>
    <xf numFmtId="3" fontId="10" fillId="3" borderId="1" xfId="19" applyNumberFormat="1" applyFont="1" applyFill="1" applyBorder="1">
      <alignment/>
      <protection/>
    </xf>
    <xf numFmtId="3" fontId="10" fillId="0" borderId="14" xfId="19" applyNumberFormat="1" applyFont="1" applyBorder="1">
      <alignment/>
      <protection/>
    </xf>
    <xf numFmtId="0" fontId="0" fillId="3" borderId="2" xfId="19" applyFont="1" applyFill="1" applyBorder="1">
      <alignment/>
      <protection/>
    </xf>
    <xf numFmtId="0" fontId="0" fillId="0" borderId="1" xfId="19" applyFont="1" applyBorder="1">
      <alignment/>
      <protection/>
    </xf>
    <xf numFmtId="0" fontId="0" fillId="0" borderId="3" xfId="19" applyFont="1" applyBorder="1">
      <alignment/>
      <protection/>
    </xf>
    <xf numFmtId="3" fontId="10" fillId="3" borderId="14" xfId="19" applyNumberFormat="1" applyFont="1" applyFill="1" applyBorder="1">
      <alignment/>
      <protection/>
    </xf>
    <xf numFmtId="3" fontId="10" fillId="0" borderId="2" xfId="19" applyNumberFormat="1" applyFont="1" applyFill="1" applyBorder="1">
      <alignment/>
      <protection/>
    </xf>
    <xf numFmtId="9" fontId="10" fillId="0" borderId="14" xfId="19" applyNumberFormat="1" applyFont="1" applyBorder="1">
      <alignment/>
      <protection/>
    </xf>
    <xf numFmtId="0" fontId="14" fillId="0" borderId="0" xfId="19" applyFont="1" applyAlignment="1">
      <alignment horizontal="left"/>
      <protection/>
    </xf>
    <xf numFmtId="0" fontId="14" fillId="0" borderId="0" xfId="19" applyFont="1" applyBorder="1" applyAlignment="1">
      <alignment horizontal="right"/>
      <protection/>
    </xf>
    <xf numFmtId="0" fontId="10" fillId="0" borderId="0" xfId="19" applyFont="1" applyAlignment="1">
      <alignment horizontal="right"/>
      <protection/>
    </xf>
    <xf numFmtId="0" fontId="0" fillId="0" borderId="0" xfId="22" applyFont="1">
      <alignment/>
      <protection/>
    </xf>
    <xf numFmtId="0" fontId="0" fillId="0" borderId="0" xfId="19" applyFont="1" applyAlignment="1" quotePrefix="1">
      <alignment horizontal="right"/>
      <protection/>
    </xf>
    <xf numFmtId="3" fontId="0" fillId="0" borderId="0" xfId="19" applyNumberFormat="1" applyFont="1" applyAlignment="1">
      <alignment horizontal="right"/>
      <protection/>
    </xf>
    <xf numFmtId="0" fontId="28" fillId="0" borderId="0" xfId="19" applyFont="1" applyAlignment="1">
      <alignment horizontal="left"/>
      <protection/>
    </xf>
    <xf numFmtId="3" fontId="28" fillId="0" borderId="0" xfId="19" applyNumberFormat="1" applyFont="1">
      <alignment/>
      <protection/>
    </xf>
    <xf numFmtId="9" fontId="28" fillId="0" borderId="0" xfId="19" applyNumberFormat="1" applyFont="1">
      <alignment/>
      <protection/>
    </xf>
    <xf numFmtId="3" fontId="28" fillId="0" borderId="0" xfId="19" applyNumberFormat="1" applyFont="1" applyAlignment="1">
      <alignment horizontal="right"/>
      <protection/>
    </xf>
    <xf numFmtId="3" fontId="10" fillId="0" borderId="0" xfId="19" applyNumberFormat="1" applyFont="1">
      <alignment/>
      <protection/>
    </xf>
    <xf numFmtId="9" fontId="10" fillId="0" borderId="0" xfId="19" applyNumberFormat="1" applyFont="1">
      <alignment/>
      <protection/>
    </xf>
    <xf numFmtId="3" fontId="10" fillId="0" borderId="0" xfId="19" applyNumberFormat="1" applyFont="1" applyAlignment="1">
      <alignment horizontal="right"/>
      <protection/>
    </xf>
    <xf numFmtId="0" fontId="1" fillId="0" borderId="0" xfId="19" applyFont="1" applyAlignment="1">
      <alignment horizontal="left"/>
      <protection/>
    </xf>
    <xf numFmtId="3" fontId="1" fillId="0" borderId="0" xfId="19" applyNumberFormat="1" applyFont="1">
      <alignment/>
      <protection/>
    </xf>
    <xf numFmtId="9" fontId="1" fillId="0" borderId="0" xfId="19" applyNumberFormat="1" applyFont="1" applyAlignment="1">
      <alignment horizontal="right"/>
      <protection/>
    </xf>
    <xf numFmtId="164" fontId="1" fillId="0" borderId="0" xfId="19" applyNumberFormat="1" applyFont="1">
      <alignment/>
      <protection/>
    </xf>
    <xf numFmtId="9" fontId="1" fillId="0" borderId="0" xfId="19" applyNumberFormat="1" applyFont="1">
      <alignment/>
      <protection/>
    </xf>
    <xf numFmtId="0" fontId="27" fillId="0" borderId="0" xfId="19" applyFont="1" applyAlignment="1">
      <alignment horizontal="left"/>
      <protection/>
    </xf>
    <xf numFmtId="0" fontId="13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9" xfId="0" applyNumberForma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10" fillId="3" borderId="6" xfId="19" applyFont="1" applyFill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</cellXfs>
  <cellStyles count="22">
    <cellStyle name="Normal" xfId="0"/>
    <cellStyle name="Comma_Pro2000" xfId="15"/>
    <cellStyle name="Currency_BUdMÖTE.XLS Chart 9" xfId="16"/>
    <cellStyle name="Followed Hyperlink" xfId="17"/>
    <cellStyle name="Hyperlink" xfId="18"/>
    <cellStyle name="Normal_1995 Sammanfattning" xfId="19"/>
    <cellStyle name="Normal_arbetsbudget 2005" xfId="20"/>
    <cellStyle name="Normal_Delprojekt 1996- version 11" xfId="21"/>
    <cellStyle name="Normal_Fördelade overheadkostnader budget 2010, bilaga 5" xfId="22"/>
    <cellStyle name="Normal_Intäkter 98-1 till styrelsen" xfId="23"/>
    <cellStyle name="Normal_kostnader" xfId="24"/>
    <cellStyle name="Normal_Pro2000" xfId="25"/>
    <cellStyle name="Normal_Res apr - 05" xfId="26"/>
    <cellStyle name="Normal_Version I" xfId="27"/>
    <cellStyle name="Percent" xfId="28"/>
    <cellStyle name="Comma" xfId="29"/>
    <cellStyle name="Tusental (0)_Avskrivningar 94" xfId="30"/>
    <cellStyle name="Comma [0]" xfId="31"/>
    <cellStyle name="Tusental_1995 Sammanfattning" xfId="32"/>
    <cellStyle name="Currency" xfId="33"/>
    <cellStyle name="Valuta (0)_Avskrivningar 94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914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KOSTNADSBUDGET 1992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GET\1998\AU97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\BUDGET\BUDGET99\BUM&#214;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6\budget%202006\Budgetf&#246;r&#228;ndingar%20efter%20oktm&#246;tet%20och%20budgetm&#246;t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3\BUG%202003%20&#229;rs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BOKSLUT\boksl00\boksl00\L&#246;n&amp;pension\jennykop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Tertial%201\Tidrapporter%202005%20ter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83-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int"/>
      <sheetName val="1999 översikt"/>
      <sheetName val="kst-slag"/>
      <sheetName val="Deltagare"/>
      <sheetName val="1998 ack.result.rapport"/>
      <sheetName val="1998-1 38 milj"/>
      <sheetName val="1999 sammanfattning"/>
      <sheetName val="1999 sammanfattn. 2"/>
      <sheetName val="OH kostn 1999"/>
      <sheetName val="gruppintäkter"/>
      <sheetName val="Reservens storlek"/>
      <sheetName val="1998 ack_result_rapport"/>
    </sheetNames>
    <sheetDataSet>
      <sheetData sheetId="4">
        <row r="2">
          <cell r="C2">
            <v>34991.63891944444</v>
          </cell>
          <cell r="J2" t="str">
            <v>Bilaga 1</v>
          </cell>
        </row>
        <row r="3">
          <cell r="C3" t="str">
            <v>Resultatrapport 1998 (januari-september) </v>
          </cell>
        </row>
        <row r="4">
          <cell r="E4">
            <v>1998</v>
          </cell>
          <cell r="H4" t="str">
            <v>1997 (tkr)</v>
          </cell>
        </row>
        <row r="5">
          <cell r="C5" t="str">
            <v>INTÄKTER</v>
          </cell>
          <cell r="E5" t="str">
            <v>Ackumulerat</v>
          </cell>
          <cell r="F5" t="str">
            <v>Budget 98</v>
          </cell>
          <cell r="G5" t="str">
            <v>%</v>
          </cell>
          <cell r="H5" t="str">
            <v>Ackum.</v>
          </cell>
          <cell r="I5" t="str">
            <v>Utfall helår</v>
          </cell>
          <cell r="J5" t="str">
            <v>%</v>
          </cell>
        </row>
        <row r="6">
          <cell r="E6" t="str">
            <v>utfall 1998</v>
          </cell>
        </row>
        <row r="7">
          <cell r="C7" t="str">
            <v>Avgifter</v>
          </cell>
        </row>
        <row r="8">
          <cell r="C8" t="str">
            <v>Helbetalande medl.</v>
          </cell>
          <cell r="E8">
            <v>9995798</v>
          </cell>
          <cell r="F8">
            <v>10284000</v>
          </cell>
          <cell r="G8">
            <v>97.19756903928433</v>
          </cell>
          <cell r="H8">
            <v>9602.6</v>
          </cell>
          <cell r="I8">
            <v>9602</v>
          </cell>
          <cell r="J8">
            <v>100.00624869818789</v>
          </cell>
        </row>
        <row r="9">
          <cell r="C9" t="str">
            <v>Delbetalande medl.</v>
          </cell>
          <cell r="E9">
            <v>4202785</v>
          </cell>
          <cell r="F9">
            <v>4576000</v>
          </cell>
          <cell r="G9">
            <v>91.8440777972028</v>
          </cell>
          <cell r="H9">
            <v>3999</v>
          </cell>
          <cell r="I9">
            <v>3998.4</v>
          </cell>
          <cell r="J9">
            <v>100.01500600240097</v>
          </cell>
        </row>
        <row r="10">
          <cell r="C10" t="str">
            <v>Grupper</v>
          </cell>
          <cell r="E10">
            <v>255100</v>
          </cell>
          <cell r="F10">
            <v>445000</v>
          </cell>
          <cell r="G10">
            <v>57.325842696629216</v>
          </cell>
          <cell r="H10">
            <v>253.3</v>
          </cell>
          <cell r="I10">
            <v>377.8</v>
          </cell>
          <cell r="J10">
            <v>67.04605611434621</v>
          </cell>
        </row>
        <row r="11">
          <cell r="C11" t="str">
            <v>Summa</v>
          </cell>
          <cell r="E11">
            <v>14453683</v>
          </cell>
          <cell r="F11">
            <v>15305000</v>
          </cell>
          <cell r="G11">
            <v>94.43765436131983</v>
          </cell>
          <cell r="H11">
            <v>13854.9</v>
          </cell>
          <cell r="I11">
            <v>13978.199999999999</v>
          </cell>
          <cell r="J11">
            <v>99.1179121775336</v>
          </cell>
        </row>
        <row r="13">
          <cell r="C13" t="str">
            <v>Försäljning </v>
          </cell>
        </row>
        <row r="14">
          <cell r="C14" t="str">
            <v>Malmöverksamheten </v>
          </cell>
          <cell r="E14">
            <v>0</v>
          </cell>
          <cell r="F14">
            <v>0</v>
          </cell>
          <cell r="G14">
            <v>0</v>
          </cell>
          <cell r="H14">
            <v>162.2</v>
          </cell>
          <cell r="I14">
            <v>237.9</v>
          </cell>
          <cell r="J14">
            <v>68.17990752416982</v>
          </cell>
        </row>
        <row r="15">
          <cell r="C15" t="str">
            <v>Rapporter o l</v>
          </cell>
          <cell r="E15">
            <v>157618.64</v>
          </cell>
          <cell r="F15">
            <v>220000</v>
          </cell>
          <cell r="G15">
            <v>71.64483636363637</v>
          </cell>
          <cell r="H15">
            <v>91.9</v>
          </cell>
          <cell r="I15">
            <v>152</v>
          </cell>
          <cell r="J15">
            <v>60.46052631578947</v>
          </cell>
        </row>
        <row r="16">
          <cell r="C16" t="str">
            <v>Almanackan o övrigt</v>
          </cell>
          <cell r="E16">
            <v>127706.5</v>
          </cell>
          <cell r="F16">
            <v>70000</v>
          </cell>
          <cell r="G16">
            <v>182.43785714285713</v>
          </cell>
          <cell r="H16">
            <v>38.2</v>
          </cell>
          <cell r="I16">
            <v>152.2</v>
          </cell>
          <cell r="J16">
            <v>25.098554533508544</v>
          </cell>
        </row>
        <row r="17">
          <cell r="C17" t="str">
            <v>Summa</v>
          </cell>
          <cell r="E17">
            <v>285325.14</v>
          </cell>
          <cell r="F17">
            <v>290000</v>
          </cell>
          <cell r="G17">
            <v>98.38797931034483</v>
          </cell>
          <cell r="H17">
            <v>292.3</v>
          </cell>
          <cell r="I17">
            <v>542.0999999999999</v>
          </cell>
          <cell r="J17">
            <v>53.91994097030069</v>
          </cell>
        </row>
        <row r="19">
          <cell r="C19" t="str">
            <v>Prenumerationer</v>
          </cell>
        </row>
        <row r="20">
          <cell r="C20" t="str">
            <v>Amnesty Press</v>
          </cell>
          <cell r="E20">
            <v>102971.83</v>
          </cell>
          <cell r="F20">
            <v>170000</v>
          </cell>
          <cell r="G20">
            <v>60.571664705882355</v>
          </cell>
          <cell r="H20">
            <v>125.6</v>
          </cell>
          <cell r="I20">
            <v>125.9</v>
          </cell>
          <cell r="J20">
            <v>99.76171564733914</v>
          </cell>
        </row>
        <row r="21">
          <cell r="C21" t="str">
            <v>Kortkampanjen</v>
          </cell>
          <cell r="E21">
            <v>287430.9</v>
          </cell>
          <cell r="F21">
            <v>350000</v>
          </cell>
          <cell r="G21">
            <v>82.1231142857143</v>
          </cell>
          <cell r="H21">
            <v>295.3</v>
          </cell>
          <cell r="I21">
            <v>351.8</v>
          </cell>
          <cell r="J21">
            <v>83.93973848777715</v>
          </cell>
        </row>
        <row r="22">
          <cell r="C22" t="str">
            <v>Pådraget</v>
          </cell>
          <cell r="E22">
            <v>101642</v>
          </cell>
          <cell r="F22">
            <v>150000</v>
          </cell>
          <cell r="G22">
            <v>67.76133333333333</v>
          </cell>
          <cell r="H22">
            <v>90.7</v>
          </cell>
          <cell r="I22">
            <v>101.2</v>
          </cell>
          <cell r="J22">
            <v>89.62450592885376</v>
          </cell>
        </row>
        <row r="23">
          <cell r="C23" t="str">
            <v>Landinformation</v>
          </cell>
          <cell r="E23">
            <v>0</v>
          </cell>
          <cell r="F23">
            <v>40000</v>
          </cell>
          <cell r="G23">
            <v>0</v>
          </cell>
          <cell r="H23">
            <v>41.4</v>
          </cell>
          <cell r="I23">
            <v>41.4</v>
          </cell>
          <cell r="J23">
            <v>100</v>
          </cell>
        </row>
        <row r="24">
          <cell r="C24" t="str">
            <v>Summa</v>
          </cell>
          <cell r="E24">
            <v>492044.73000000004</v>
          </cell>
          <cell r="F24">
            <v>710000</v>
          </cell>
          <cell r="G24">
            <v>69.30207464788734</v>
          </cell>
          <cell r="H24">
            <v>553</v>
          </cell>
          <cell r="I24">
            <v>620.3000000000001</v>
          </cell>
          <cell r="J24">
            <v>89.15041109140738</v>
          </cell>
        </row>
        <row r="26">
          <cell r="C26" t="str">
            <v>Gåvor &amp; Bidrag</v>
          </cell>
        </row>
        <row r="27">
          <cell r="C27" t="str">
            <v>Grupper</v>
          </cell>
          <cell r="E27">
            <v>348221.71</v>
          </cell>
          <cell r="F27">
            <v>900000</v>
          </cell>
          <cell r="G27">
            <v>38.691301111111116</v>
          </cell>
          <cell r="H27">
            <v>398.5</v>
          </cell>
          <cell r="I27">
            <v>714.2</v>
          </cell>
          <cell r="J27">
            <v>55.796695603472415</v>
          </cell>
        </row>
        <row r="28">
          <cell r="C28" t="str">
            <v>Spontana gåvor </v>
          </cell>
          <cell r="E28">
            <v>5252083.42</v>
          </cell>
          <cell r="F28">
            <v>2800000</v>
          </cell>
          <cell r="G28">
            <v>187.57440785714286</v>
          </cell>
          <cell r="H28">
            <v>1946.6</v>
          </cell>
          <cell r="I28">
            <v>3514.6</v>
          </cell>
          <cell r="J28">
            <v>55.38610368178456</v>
          </cell>
        </row>
        <row r="29">
          <cell r="C29" t="str">
            <v>Insamlingar </v>
          </cell>
          <cell r="E29">
            <v>4472883.25</v>
          </cell>
          <cell r="F29">
            <v>8000000</v>
          </cell>
          <cell r="G29">
            <v>55.911040625</v>
          </cell>
          <cell r="H29">
            <v>5482.6</v>
          </cell>
          <cell r="I29">
            <v>8152.3</v>
          </cell>
          <cell r="J29">
            <v>67.25218649951547</v>
          </cell>
        </row>
        <row r="30">
          <cell r="C30" t="str">
            <v>AmnestyGiro</v>
          </cell>
          <cell r="E30">
            <v>2114287</v>
          </cell>
          <cell r="F30">
            <v>2800000</v>
          </cell>
          <cell r="G30">
            <v>75.51025</v>
          </cell>
          <cell r="H30">
            <v>1986.9</v>
          </cell>
          <cell r="I30">
            <v>2695.7</v>
          </cell>
          <cell r="J30">
            <v>73.70627295322181</v>
          </cell>
        </row>
        <row r="31">
          <cell r="C31" t="str">
            <v>AmnestySupporter</v>
          </cell>
          <cell r="E31">
            <v>169600</v>
          </cell>
          <cell r="F31">
            <v>150000</v>
          </cell>
          <cell r="G31">
            <v>113.06666666666668</v>
          </cell>
          <cell r="H31">
            <v>99</v>
          </cell>
          <cell r="I31">
            <v>160.7</v>
          </cell>
          <cell r="J31">
            <v>61.605476042314876</v>
          </cell>
        </row>
        <row r="32">
          <cell r="C32" t="str">
            <v>Almanackan</v>
          </cell>
          <cell r="E32">
            <v>769479.65</v>
          </cell>
          <cell r="F32">
            <v>1500000</v>
          </cell>
          <cell r="G32">
            <v>51.29864333333334</v>
          </cell>
          <cell r="H32">
            <v>890.2</v>
          </cell>
          <cell r="I32">
            <v>1286.9</v>
          </cell>
          <cell r="J32">
            <v>69.17398399254022</v>
          </cell>
        </row>
        <row r="33">
          <cell r="C33" t="str">
            <v>Speciella insamlingsprojekt</v>
          </cell>
          <cell r="E33">
            <v>58579</v>
          </cell>
          <cell r="F33">
            <v>500000</v>
          </cell>
          <cell r="G33">
            <v>11.7158</v>
          </cell>
          <cell r="H33">
            <v>527.8</v>
          </cell>
          <cell r="I33">
            <v>616.6</v>
          </cell>
          <cell r="J33">
            <v>85.598443074927</v>
          </cell>
        </row>
        <row r="34">
          <cell r="C34" t="str">
            <v>Humanfonden (se längst ner t h)</v>
          </cell>
          <cell r="E34">
            <v>0</v>
          </cell>
          <cell r="F34">
            <v>5200000</v>
          </cell>
          <cell r="G34">
            <v>0</v>
          </cell>
          <cell r="H34">
            <v>0</v>
          </cell>
          <cell r="I34">
            <v>5738</v>
          </cell>
          <cell r="J34">
            <v>0</v>
          </cell>
        </row>
        <row r="35">
          <cell r="C35" t="str">
            <v>Hjälpfonden (se längst ner t h)</v>
          </cell>
          <cell r="E35">
            <v>0</v>
          </cell>
          <cell r="F35">
            <v>195000</v>
          </cell>
          <cell r="G35">
            <v>0</v>
          </cell>
          <cell r="H35">
            <v>0</v>
          </cell>
          <cell r="I35">
            <v>186.8</v>
          </cell>
          <cell r="J35">
            <v>0</v>
          </cell>
        </row>
        <row r="36">
          <cell r="C36" t="str">
            <v>Summa</v>
          </cell>
          <cell r="E36">
            <v>13185134.03</v>
          </cell>
          <cell r="F36">
            <v>22045000</v>
          </cell>
          <cell r="G36">
            <v>59.81008859151735</v>
          </cell>
          <cell r="H36">
            <v>11331.6</v>
          </cell>
          <cell r="I36">
            <v>23065.8</v>
          </cell>
          <cell r="J36">
            <v>49.127279348646056</v>
          </cell>
        </row>
        <row r="38">
          <cell r="C38" t="str">
            <v>Övrigt</v>
          </cell>
        </row>
        <row r="39">
          <cell r="C39" t="str">
            <v>Räntor</v>
          </cell>
          <cell r="E39">
            <v>1123.61</v>
          </cell>
          <cell r="F39">
            <v>650000</v>
          </cell>
          <cell r="G39">
            <v>0.1728630769230769</v>
          </cell>
          <cell r="H39">
            <v>0</v>
          </cell>
          <cell r="I39">
            <v>287.3</v>
          </cell>
          <cell r="J39">
            <v>0</v>
          </cell>
        </row>
        <row r="40">
          <cell r="C40" t="str">
            <v>Övriga</v>
          </cell>
          <cell r="E40">
            <v>0</v>
          </cell>
          <cell r="H40">
            <v>0</v>
          </cell>
          <cell r="I40">
            <v>0</v>
          </cell>
        </row>
        <row r="41">
          <cell r="C41" t="str">
            <v>Summa</v>
          </cell>
          <cell r="E41">
            <v>1123.61</v>
          </cell>
          <cell r="F41">
            <v>650000</v>
          </cell>
          <cell r="G41">
            <v>0.1728630769230769</v>
          </cell>
          <cell r="H41">
            <v>0</v>
          </cell>
          <cell r="I41">
            <v>287.3</v>
          </cell>
          <cell r="J41">
            <v>0</v>
          </cell>
        </row>
        <row r="43">
          <cell r="C43" t="str">
            <v>SUMMA INTÄKTER</v>
          </cell>
          <cell r="E43">
            <v>28417310.509999998</v>
          </cell>
          <cell r="F43">
            <v>39000000</v>
          </cell>
          <cell r="G43">
            <v>72.86489874358973</v>
          </cell>
          <cell r="H43">
            <v>26031.8</v>
          </cell>
          <cell r="I43">
            <v>38493.7</v>
          </cell>
          <cell r="J43">
            <v>67.62613102923336</v>
          </cell>
        </row>
        <row r="45">
          <cell r="C45" t="str">
            <v>KOSTNADER </v>
          </cell>
        </row>
        <row r="47">
          <cell r="C47" t="str">
            <v>Programverksamhet</v>
          </cell>
          <cell r="E47">
            <v>7587230.899999999</v>
          </cell>
          <cell r="F47">
            <v>11280000</v>
          </cell>
          <cell r="G47">
            <v>67.26268528368794</v>
          </cell>
          <cell r="H47">
            <v>7441.4</v>
          </cell>
          <cell r="I47">
            <v>11476.1</v>
          </cell>
          <cell r="J47">
            <v>64.8425858959054</v>
          </cell>
        </row>
        <row r="48">
          <cell r="C48" t="str">
            <v>Sekretariatskostnader</v>
          </cell>
          <cell r="E48">
            <v>3700948.36</v>
          </cell>
          <cell r="F48">
            <v>5477000</v>
          </cell>
          <cell r="G48">
            <v>67.5725462844623</v>
          </cell>
          <cell r="H48">
            <v>3401.3</v>
          </cell>
          <cell r="I48">
            <v>6343.4</v>
          </cell>
          <cell r="J48">
            <v>53.61951004193335</v>
          </cell>
        </row>
        <row r="49">
          <cell r="C49" t="str">
            <v>Personalkostnader</v>
          </cell>
          <cell r="E49">
            <v>8376505.88</v>
          </cell>
          <cell r="F49">
            <v>8927000</v>
          </cell>
          <cell r="G49">
            <v>93.83338053097346</v>
          </cell>
          <cell r="H49">
            <v>6936.7</v>
          </cell>
          <cell r="I49">
            <v>9083.9</v>
          </cell>
          <cell r="J49">
            <v>76.36257554574577</v>
          </cell>
        </row>
        <row r="50">
          <cell r="C50" t="str">
            <v>Summa sektionskostnader</v>
          </cell>
          <cell r="E50">
            <v>19664685.14</v>
          </cell>
          <cell r="F50">
            <v>25684000</v>
          </cell>
          <cell r="G50">
            <v>76.56395086435136</v>
          </cell>
          <cell r="H50">
            <v>17779.4</v>
          </cell>
          <cell r="I50">
            <v>26903.4</v>
          </cell>
          <cell r="J50">
            <v>66.0860709055361</v>
          </cell>
        </row>
        <row r="51">
          <cell r="C51" t="str">
            <v>Internationella rörelsen</v>
          </cell>
          <cell r="E51">
            <v>9918750</v>
          </cell>
          <cell r="F51">
            <v>13225000</v>
          </cell>
          <cell r="G51">
            <v>75</v>
          </cell>
          <cell r="H51">
            <v>8523</v>
          </cell>
          <cell r="I51">
            <v>11699</v>
          </cell>
          <cell r="J51">
            <v>72.85238054534575</v>
          </cell>
        </row>
        <row r="52">
          <cell r="C52" t="str">
            <v>SUMMA KOSTNADER</v>
          </cell>
          <cell r="E52">
            <v>29583435.14</v>
          </cell>
          <cell r="F52">
            <v>38909000</v>
          </cell>
          <cell r="G52">
            <v>76.03237076254851</v>
          </cell>
          <cell r="H52">
            <v>26302.4</v>
          </cell>
          <cell r="I52">
            <v>38602.4</v>
          </cell>
          <cell r="J52">
            <v>68.13669616396908</v>
          </cell>
        </row>
        <row r="53">
          <cell r="C53" t="str">
            <v>RESULTAT</v>
          </cell>
          <cell r="E53">
            <v>-1166124.6300000027</v>
          </cell>
          <cell r="F53">
            <v>91000</v>
          </cell>
          <cell r="H53">
            <v>-270.6000000000022</v>
          </cell>
          <cell r="I53">
            <v>-108.70000000000437</v>
          </cell>
        </row>
        <row r="55">
          <cell r="H55" t="str">
            <v>Fonderna</v>
          </cell>
          <cell r="I55" t="str">
            <v>Human</v>
          </cell>
          <cell r="J55" t="str">
            <v>Antal</v>
          </cell>
        </row>
        <row r="56">
          <cell r="H56" t="str">
            <v>31 dec 97</v>
          </cell>
          <cell r="I56">
            <v>5738001</v>
          </cell>
          <cell r="J56">
            <v>9379</v>
          </cell>
        </row>
        <row r="57">
          <cell r="H57" t="str">
            <v>30 juli 98</v>
          </cell>
          <cell r="I57">
            <v>7406212</v>
          </cell>
          <cell r="J57">
            <v>10182</v>
          </cell>
        </row>
        <row r="58">
          <cell r="H58" t="str">
            <v>30 aug 98</v>
          </cell>
          <cell r="I58">
            <v>6420497</v>
          </cell>
          <cell r="J58">
            <v>10238</v>
          </cell>
        </row>
        <row r="59">
          <cell r="H59" t="str">
            <v>30 sept 98</v>
          </cell>
          <cell r="I59">
            <v>5785239</v>
          </cell>
          <cell r="J59">
            <v>10213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lut"/>
      <sheetName val="Belopp"/>
      <sheetName val="Blad1"/>
      <sheetName val="Blad2"/>
      <sheetName val="Blad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 2003"/>
      <sheetName val="verksamplan"/>
      <sheetName val="Sammanfattn."/>
      <sheetName val="verksamplan(arb)"/>
      <sheetName val="verksamplan lö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mlöneskuld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jänstefördelning (2)"/>
      <sheetName val="Anvisningar"/>
      <sheetName val="Pressek"/>
      <sheetName val="Utbildning"/>
      <sheetName val="Arbetsgrupper"/>
      <sheetName val="Samordnare"/>
      <sheetName val="Kampanj"/>
      <sheetName val="Blixtaktioner"/>
      <sheetName val="Marknadsansv"/>
      <sheetName val="Insamling"/>
      <sheetName val="Flykting"/>
      <sheetName val="Katarina"/>
      <sheetName val="Regionalt Göteborg"/>
      <sheetName val="Styrelsesekr"/>
      <sheetName val="Amnesty Press"/>
      <sheetName val="Generalsekr ass"/>
      <sheetName val="Sammanställning "/>
      <sheetName val="Sammans tjänster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showGridLines="0" workbookViewId="0" topLeftCell="A1">
      <selection activeCell="K9" sqref="K9"/>
    </sheetView>
  </sheetViews>
  <sheetFormatPr defaultColWidth="9.140625" defaultRowHeight="12.75"/>
  <cols>
    <col min="1" max="1" width="33.57421875" style="242" customWidth="1"/>
    <col min="2" max="5" width="10.7109375" style="242" customWidth="1"/>
    <col min="6" max="16384" width="8.00390625" style="242" customWidth="1"/>
  </cols>
  <sheetData>
    <row r="1" ht="18.75" customHeight="1">
      <c r="A1" s="241"/>
    </row>
    <row r="2" spans="1:6" ht="12.75">
      <c r="A2" s="243"/>
      <c r="B2" s="243"/>
      <c r="C2" s="243"/>
      <c r="D2" s="243"/>
      <c r="E2" s="243"/>
      <c r="F2" s="243"/>
    </row>
    <row r="3" spans="1:6" ht="18">
      <c r="A3" s="244" t="s">
        <v>320</v>
      </c>
      <c r="B3" s="244"/>
      <c r="C3" s="244"/>
      <c r="D3" s="244"/>
      <c r="E3" s="256" t="s">
        <v>0</v>
      </c>
      <c r="F3" s="243"/>
    </row>
    <row r="4" spans="1:6" ht="12.75">
      <c r="A4" s="243"/>
      <c r="B4" s="243"/>
      <c r="C4" s="243"/>
      <c r="D4" s="243"/>
      <c r="E4" s="243"/>
      <c r="F4" s="243"/>
    </row>
    <row r="5" spans="1:6" ht="12.75">
      <c r="A5" s="243"/>
      <c r="B5" s="243"/>
      <c r="C5" s="243"/>
      <c r="D5" s="243"/>
      <c r="F5" s="243"/>
    </row>
    <row r="6" spans="1:6" ht="25.5">
      <c r="A6" s="257"/>
      <c r="B6" s="258" t="s">
        <v>379</v>
      </c>
      <c r="C6" s="259" t="s">
        <v>321</v>
      </c>
      <c r="D6" s="260" t="s">
        <v>252</v>
      </c>
      <c r="E6" s="259" t="s">
        <v>325</v>
      </c>
      <c r="F6" s="243"/>
    </row>
    <row r="7" spans="1:6" ht="5.25" customHeight="1">
      <c r="A7" s="248"/>
      <c r="B7" s="338"/>
      <c r="C7" s="338"/>
      <c r="D7" s="339"/>
      <c r="E7" s="338"/>
      <c r="F7" s="243"/>
    </row>
    <row r="8" spans="1:6" ht="21.75" customHeight="1">
      <c r="A8" s="337" t="s">
        <v>1</v>
      </c>
      <c r="B8" s="263"/>
      <c r="C8" s="263"/>
      <c r="D8" s="263"/>
      <c r="E8" s="262"/>
      <c r="F8" s="243"/>
    </row>
    <row r="9" spans="1:6" ht="12.75">
      <c r="A9" s="248" t="s">
        <v>2</v>
      </c>
      <c r="B9" s="264">
        <f>'Bilaga 2'!B11</f>
        <v>19510</v>
      </c>
      <c r="C9" s="264">
        <f>'Bilaga 2'!C11</f>
        <v>18370</v>
      </c>
      <c r="D9" s="264">
        <f>'Bilaga 2'!D11</f>
        <v>17985</v>
      </c>
      <c r="E9" s="264">
        <f>'Bilaga 2'!E11</f>
        <v>17562</v>
      </c>
      <c r="F9" s="245"/>
    </row>
    <row r="10" spans="1:6" ht="12.75">
      <c r="A10" s="248" t="s">
        <v>303</v>
      </c>
      <c r="B10" s="264">
        <f>'Bilaga 2'!B27</f>
        <v>53094.5</v>
      </c>
      <c r="C10" s="264">
        <f>'Bilaga 2'!C27</f>
        <v>52403</v>
      </c>
      <c r="D10" s="264">
        <f>'Bilaga 2'!D27</f>
        <v>47980</v>
      </c>
      <c r="E10" s="264">
        <f>'Bilaga 2'!E27</f>
        <v>41743</v>
      </c>
      <c r="F10" s="243"/>
    </row>
    <row r="11" spans="1:6" ht="12.75">
      <c r="A11" s="248" t="s">
        <v>4</v>
      </c>
      <c r="B11" s="264">
        <f>'Bilaga 2'!B38</f>
        <v>1070</v>
      </c>
      <c r="C11" s="264">
        <f>'Bilaga 2'!C38</f>
        <v>1035</v>
      </c>
      <c r="D11" s="264">
        <f>'Bilaga 2'!D38</f>
        <v>1500</v>
      </c>
      <c r="E11" s="264">
        <f>'Bilaga 2'!E38</f>
        <v>831</v>
      </c>
      <c r="F11" s="243"/>
    </row>
    <row r="12" spans="1:6" ht="12.75">
      <c r="A12" s="248" t="s">
        <v>304</v>
      </c>
      <c r="B12" s="264">
        <f>'Bilaga 2'!B44</f>
        <v>0</v>
      </c>
      <c r="C12" s="264">
        <f>'Bilaga 2'!C44</f>
        <v>0</v>
      </c>
      <c r="D12" s="264">
        <f>'Bilaga 2'!D44</f>
        <v>0</v>
      </c>
      <c r="E12" s="264">
        <f>'Bilaga 2'!E44</f>
        <v>752</v>
      </c>
      <c r="F12" s="243"/>
    </row>
    <row r="13" spans="1:6" ht="12.75">
      <c r="A13" s="248" t="s">
        <v>31</v>
      </c>
      <c r="B13" s="264">
        <f>'Bilaga 2'!B49</f>
        <v>320</v>
      </c>
      <c r="C13" s="264">
        <f>'Bilaga 2'!C49</f>
        <v>310</v>
      </c>
      <c r="D13" s="264">
        <f>'Bilaga 2'!D49</f>
        <v>320</v>
      </c>
      <c r="E13" s="264">
        <f>'Bilaga 2'!E49</f>
        <v>740</v>
      </c>
      <c r="F13" s="243"/>
    </row>
    <row r="14" spans="1:6" ht="8.25" customHeight="1">
      <c r="A14" s="248"/>
      <c r="B14" s="261"/>
      <c r="C14" s="264"/>
      <c r="D14" s="261"/>
      <c r="E14" s="261"/>
      <c r="F14" s="243"/>
    </row>
    <row r="15" spans="1:6" ht="18" customHeight="1">
      <c r="A15" s="250" t="s">
        <v>5</v>
      </c>
      <c r="B15" s="265">
        <f>SUM(B9:B14)</f>
        <v>73994.5</v>
      </c>
      <c r="C15" s="265">
        <f>SUM(C9:C14)</f>
        <v>72118</v>
      </c>
      <c r="D15" s="266">
        <f>SUM(D9:D14)</f>
        <v>67785</v>
      </c>
      <c r="E15" s="266">
        <f>SUM(E9:E14)</f>
        <v>61628</v>
      </c>
      <c r="F15" s="245"/>
    </row>
    <row r="16" spans="1:6" ht="5.25" customHeight="1">
      <c r="A16" s="249"/>
      <c r="B16" s="267"/>
      <c r="C16" s="267"/>
      <c r="D16" s="268"/>
      <c r="E16" s="268"/>
      <c r="F16" s="245"/>
    </row>
    <row r="17" spans="1:6" ht="21.75" customHeight="1">
      <c r="A17" s="337" t="s">
        <v>6</v>
      </c>
      <c r="B17" s="263"/>
      <c r="C17" s="267"/>
      <c r="D17" s="263"/>
      <c r="E17" s="261"/>
      <c r="F17" s="243"/>
    </row>
    <row r="18" spans="1:6" ht="12.75">
      <c r="A18" s="248" t="s">
        <v>7</v>
      </c>
      <c r="B18" s="264">
        <f>+'Bilaga 3 '!B90</f>
        <v>23323</v>
      </c>
      <c r="C18" s="264">
        <f>+'Bilaga 3 '!C90</f>
        <v>22185</v>
      </c>
      <c r="D18" s="264">
        <f>+'Bilaga 3 '!D90</f>
        <v>23288</v>
      </c>
      <c r="E18" s="264">
        <f>+'Bilaga 3 '!E90</f>
        <v>19130</v>
      </c>
      <c r="F18" s="243"/>
    </row>
    <row r="19" spans="1:6" ht="12.75">
      <c r="A19" s="248" t="s">
        <v>77</v>
      </c>
      <c r="B19" s="264">
        <f>+'Bilaga 3 '!B91</f>
        <v>5362</v>
      </c>
      <c r="C19" s="264">
        <f>+'Bilaga 3 '!C91</f>
        <v>5525</v>
      </c>
      <c r="D19" s="264">
        <f>+'Bilaga 3 '!D91</f>
        <v>5114</v>
      </c>
      <c r="E19" s="264">
        <f>+'Bilaga 3 '!E91</f>
        <v>4994</v>
      </c>
      <c r="F19" s="243"/>
    </row>
    <row r="20" spans="1:6" ht="12.75">
      <c r="A20" s="248" t="s">
        <v>8</v>
      </c>
      <c r="B20" s="264">
        <f>+'Bilaga 3 '!B92</f>
        <v>20635</v>
      </c>
      <c r="C20" s="264">
        <f>+'Bilaga 3 '!C92</f>
        <v>18124</v>
      </c>
      <c r="D20" s="264">
        <f>+'Bilaga 3 '!D92</f>
        <v>18341</v>
      </c>
      <c r="E20" s="264">
        <f>+'Bilaga 3 '!E92</f>
        <v>16314</v>
      </c>
      <c r="F20" s="243"/>
    </row>
    <row r="21" spans="1:6" ht="12.75">
      <c r="A21" s="249" t="s">
        <v>9</v>
      </c>
      <c r="B21" s="267">
        <f>SUM(B18:B20)</f>
        <v>49320</v>
      </c>
      <c r="C21" s="267">
        <f>SUM(C18:C20)</f>
        <v>45834</v>
      </c>
      <c r="D21" s="267">
        <f>SUM(D18:D20)</f>
        <v>46743</v>
      </c>
      <c r="E21" s="267">
        <f>SUM(E18:E20)</f>
        <v>40438</v>
      </c>
      <c r="F21" s="243"/>
    </row>
    <row r="22" spans="1:6" ht="12.75">
      <c r="A22" s="249" t="s">
        <v>302</v>
      </c>
      <c r="B22" s="267">
        <f>+'Bilaga 3 '!B94</f>
        <v>22380</v>
      </c>
      <c r="C22" s="267">
        <f>+'Bilaga 3 '!C94</f>
        <v>19720</v>
      </c>
      <c r="D22" s="267">
        <f>+'Bilaga 3 '!D94</f>
        <v>19134</v>
      </c>
      <c r="E22" s="267">
        <f>+'Bilaga 3 '!E94</f>
        <v>18395</v>
      </c>
      <c r="F22" s="243"/>
    </row>
    <row r="23" spans="1:6" ht="8.25" customHeight="1">
      <c r="A23" s="248"/>
      <c r="B23" s="261"/>
      <c r="C23" s="264"/>
      <c r="D23" s="261"/>
      <c r="E23" s="269"/>
      <c r="F23" s="243"/>
    </row>
    <row r="24" spans="1:6" ht="18" customHeight="1">
      <c r="A24" s="250" t="s">
        <v>10</v>
      </c>
      <c r="B24" s="265">
        <f>B21+B22</f>
        <v>71700</v>
      </c>
      <c r="C24" s="265">
        <f>C21+C22</f>
        <v>65554</v>
      </c>
      <c r="D24" s="265">
        <f>D21+D22</f>
        <v>65877</v>
      </c>
      <c r="E24" s="265">
        <f>+E21+E22</f>
        <v>58833</v>
      </c>
      <c r="F24" s="245"/>
    </row>
    <row r="25" spans="1:6" ht="12.75">
      <c r="A25" s="251"/>
      <c r="B25" s="251"/>
      <c r="C25" s="270"/>
      <c r="D25" s="251"/>
      <c r="E25" s="271"/>
      <c r="F25" s="243"/>
    </row>
    <row r="26" spans="1:6" ht="18.75" customHeight="1">
      <c r="A26" s="250" t="s">
        <v>11</v>
      </c>
      <c r="B26" s="265">
        <f>B15-B24</f>
        <v>2294.5</v>
      </c>
      <c r="C26" s="265">
        <f>C15-C24</f>
        <v>6564</v>
      </c>
      <c r="D26" s="265">
        <f>+D15-D24</f>
        <v>1908</v>
      </c>
      <c r="E26" s="265">
        <f>+E15-E24</f>
        <v>2795</v>
      </c>
      <c r="F26" s="243"/>
    </row>
    <row r="27" spans="1:6" ht="12.75">
      <c r="A27" s="243"/>
      <c r="B27" s="243"/>
      <c r="C27" s="243"/>
      <c r="D27" s="243"/>
      <c r="E27" s="243"/>
      <c r="F27" s="243"/>
    </row>
    <row r="28" spans="1:6" ht="12.75">
      <c r="A28" s="326" t="s">
        <v>378</v>
      </c>
      <c r="B28" s="246"/>
      <c r="C28" s="246"/>
      <c r="D28" s="246"/>
      <c r="E28" s="243"/>
      <c r="F28" s="243"/>
    </row>
    <row r="29" spans="1:6" ht="18">
      <c r="A29" s="246"/>
      <c r="B29" s="246"/>
      <c r="C29" s="246"/>
      <c r="D29" s="246"/>
      <c r="E29" s="243"/>
      <c r="F29" s="244"/>
    </row>
    <row r="30" ht="9.75" customHeight="1">
      <c r="F30" s="243"/>
    </row>
    <row r="31" ht="12.75" hidden="1">
      <c r="F31" s="243"/>
    </row>
    <row r="32" ht="27" hidden="1">
      <c r="F32" s="247"/>
    </row>
    <row r="33" ht="12.75" hidden="1">
      <c r="F33" s="248"/>
    </row>
    <row r="34" ht="12.75" hidden="1">
      <c r="F34" s="249"/>
    </row>
    <row r="35" ht="12.75" hidden="1">
      <c r="F35" s="248"/>
    </row>
    <row r="36" ht="12.75" hidden="1">
      <c r="F36" s="248"/>
    </row>
    <row r="37" ht="12.75" hidden="1">
      <c r="F37" s="248"/>
    </row>
    <row r="38" ht="12.75" hidden="1">
      <c r="F38" s="248"/>
    </row>
    <row r="39" ht="12.75" hidden="1">
      <c r="F39" s="248"/>
    </row>
    <row r="40" ht="12.75" hidden="1">
      <c r="F40" s="248"/>
    </row>
    <row r="41" ht="12.75" hidden="1">
      <c r="F41" s="248"/>
    </row>
    <row r="42" ht="12.75" hidden="1">
      <c r="F42" s="250"/>
    </row>
    <row r="43" ht="12.75" hidden="1">
      <c r="F43" s="249"/>
    </row>
    <row r="44" ht="12.75" hidden="1">
      <c r="F44" s="249"/>
    </row>
    <row r="45" ht="12.75" hidden="1">
      <c r="F45" s="248"/>
    </row>
    <row r="46" ht="12.75" hidden="1">
      <c r="F46" s="248"/>
    </row>
    <row r="47" ht="12.75" hidden="1">
      <c r="F47" s="248"/>
    </row>
    <row r="48" ht="12.75" hidden="1">
      <c r="F48" s="249"/>
    </row>
    <row r="49" ht="12.75" hidden="1">
      <c r="F49" s="248"/>
    </row>
    <row r="50" ht="12.75" hidden="1">
      <c r="F50" s="248"/>
    </row>
    <row r="51" ht="12.75" hidden="1">
      <c r="F51" s="250"/>
    </row>
    <row r="52" ht="12.75" hidden="1">
      <c r="F52" s="251"/>
    </row>
    <row r="53" ht="12.75" hidden="1">
      <c r="F53" s="250"/>
    </row>
    <row r="54" ht="12.75" hidden="1">
      <c r="F54" s="252"/>
    </row>
    <row r="55" ht="12.75" hidden="1">
      <c r="F55" s="250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workbookViewId="0" topLeftCell="A16">
      <selection activeCell="N44" sqref="N44"/>
    </sheetView>
  </sheetViews>
  <sheetFormatPr defaultColWidth="9.140625" defaultRowHeight="12.75"/>
  <cols>
    <col min="1" max="1" width="28.7109375" style="205" customWidth="1"/>
    <col min="2" max="3" width="12.28125" style="205" customWidth="1"/>
    <col min="4" max="5" width="12.28125" style="202" customWidth="1"/>
    <col min="6" max="6" width="15.57421875" style="203" customWidth="1"/>
    <col min="7" max="7" width="10.8515625" style="211" hidden="1" customWidth="1"/>
    <col min="8" max="8" width="9.28125" style="205" hidden="1" customWidth="1"/>
    <col min="9" max="9" width="12.7109375" style="206" hidden="1" customWidth="1"/>
    <col min="10" max="10" width="4.8515625" style="207" customWidth="1"/>
    <col min="11" max="16384" width="10.7109375" style="205" customWidth="1"/>
  </cols>
  <sheetData>
    <row r="1" spans="1:7" ht="26.25" customHeight="1">
      <c r="A1" s="200"/>
      <c r="B1" s="200"/>
      <c r="C1" s="200"/>
      <c r="D1" s="201"/>
      <c r="G1" s="204"/>
    </row>
    <row r="2" spans="1:6" ht="20.25" customHeight="1">
      <c r="A2" s="208" t="s">
        <v>323</v>
      </c>
      <c r="B2" s="208"/>
      <c r="C2" s="208"/>
      <c r="D2" s="209"/>
      <c r="E2" s="210"/>
      <c r="F2" s="272" t="s">
        <v>79</v>
      </c>
    </row>
    <row r="3" spans="1:7" ht="15" customHeight="1">
      <c r="A3" s="212"/>
      <c r="B3" s="212"/>
      <c r="C3" s="212"/>
      <c r="D3" s="213"/>
      <c r="E3" s="253"/>
      <c r="F3" s="253"/>
      <c r="G3" s="214"/>
    </row>
    <row r="4" spans="1:10" ht="36.75" customHeight="1">
      <c r="A4" s="328"/>
      <c r="B4" s="273" t="s">
        <v>322</v>
      </c>
      <c r="C4" s="274" t="s">
        <v>321</v>
      </c>
      <c r="D4" s="275" t="s">
        <v>252</v>
      </c>
      <c r="E4" s="276" t="s">
        <v>325</v>
      </c>
      <c r="F4" s="327" t="s">
        <v>382</v>
      </c>
      <c r="G4" s="205"/>
      <c r="H4" s="206"/>
      <c r="I4" s="215" t="s">
        <v>12</v>
      </c>
      <c r="J4" s="216"/>
    </row>
    <row r="5" spans="1:10" ht="8.25" customHeight="1">
      <c r="A5" s="328"/>
      <c r="B5" s="277"/>
      <c r="C5" s="277"/>
      <c r="D5" s="277"/>
      <c r="E5" s="277"/>
      <c r="F5" s="313"/>
      <c r="G5" s="205"/>
      <c r="H5" s="206"/>
      <c r="I5" s="278"/>
      <c r="J5" s="216"/>
    </row>
    <row r="6" spans="1:10" ht="12.75">
      <c r="A6" s="332" t="s">
        <v>2</v>
      </c>
      <c r="B6" s="279"/>
      <c r="C6" s="279"/>
      <c r="D6" s="279"/>
      <c r="E6" s="279"/>
      <c r="F6" s="314"/>
      <c r="G6" s="205"/>
      <c r="H6" s="206"/>
      <c r="I6" s="217"/>
      <c r="J6" s="218"/>
    </row>
    <row r="7" spans="1:10" ht="12.75">
      <c r="A7" s="308" t="s">
        <v>13</v>
      </c>
      <c r="B7" s="297">
        <v>2100</v>
      </c>
      <c r="C7" s="281">
        <v>2700</v>
      </c>
      <c r="D7" s="281">
        <v>2800</v>
      </c>
      <c r="E7" s="281">
        <v>3622</v>
      </c>
      <c r="F7" s="317">
        <f>SUM(B7/C7)</f>
        <v>0.7777777777777778</v>
      </c>
      <c r="G7" s="297" t="e">
        <f>#REF!-#REF!</f>
        <v>#REF!</v>
      </c>
      <c r="H7" s="318" t="e">
        <f>#REF!/#REF!</f>
        <v>#REF!</v>
      </c>
      <c r="I7" s="220" t="e">
        <f>#REF!/#REF!</f>
        <v>#REF!</v>
      </c>
      <c r="J7" s="319"/>
    </row>
    <row r="8" spans="1:10" ht="12.75">
      <c r="A8" s="308" t="s">
        <v>14</v>
      </c>
      <c r="B8" s="297">
        <v>80</v>
      </c>
      <c r="C8" s="281">
        <v>70</v>
      </c>
      <c r="D8" s="282">
        <v>85</v>
      </c>
      <c r="E8" s="280">
        <v>82</v>
      </c>
      <c r="F8" s="283">
        <f>SUM(B8/C8)</f>
        <v>1.1428571428571428</v>
      </c>
      <c r="G8" s="219" t="e">
        <f>#REF!-#REF!</f>
        <v>#REF!</v>
      </c>
      <c r="H8" s="206" t="e">
        <f>#REF!/#REF!</f>
        <v>#REF!</v>
      </c>
      <c r="I8" s="220" t="e">
        <f>#REF!/#REF!</f>
        <v>#REF!</v>
      </c>
      <c r="J8" s="221"/>
    </row>
    <row r="9" spans="1:10" ht="12.75">
      <c r="A9" s="308" t="s">
        <v>15</v>
      </c>
      <c r="B9" s="297">
        <v>17330</v>
      </c>
      <c r="C9" s="281">
        <v>15600</v>
      </c>
      <c r="D9" s="282">
        <v>15100</v>
      </c>
      <c r="E9" s="280">
        <v>13618</v>
      </c>
      <c r="F9" s="283">
        <f>SUM(B9/C9)</f>
        <v>1.110897435897436</v>
      </c>
      <c r="G9" s="219" t="e">
        <f>#REF!-#REF!</f>
        <v>#REF!</v>
      </c>
      <c r="H9" s="206" t="e">
        <f>#REF!/#REF!</f>
        <v>#REF!</v>
      </c>
      <c r="I9" s="220" t="e">
        <f>#REF!/#REF!</f>
        <v>#REF!</v>
      </c>
      <c r="J9" s="221"/>
    </row>
    <row r="10" spans="1:10" ht="12.75">
      <c r="A10" s="308" t="s">
        <v>3</v>
      </c>
      <c r="B10" s="284">
        <v>0</v>
      </c>
      <c r="C10" s="284">
        <v>0</v>
      </c>
      <c r="D10" s="285">
        <v>0</v>
      </c>
      <c r="E10" s="286">
        <v>240</v>
      </c>
      <c r="F10" s="287" t="e">
        <f>SUM(B10/C10)</f>
        <v>#DIV/0!</v>
      </c>
      <c r="G10" s="219" t="e">
        <f>#REF!-#REF!</f>
        <v>#REF!</v>
      </c>
      <c r="H10" s="206" t="e">
        <f>#REF!/#REF!</f>
        <v>#REF!</v>
      </c>
      <c r="I10" s="222" t="e">
        <f>#REF!/#REF!</f>
        <v>#REF!</v>
      </c>
      <c r="J10" s="221"/>
    </row>
    <row r="11" spans="1:11" ht="12.75">
      <c r="A11" s="333" t="s">
        <v>383</v>
      </c>
      <c r="B11" s="298">
        <f>SUM(B7:B10)</f>
        <v>19510</v>
      </c>
      <c r="C11" s="288">
        <f>SUM(C7:C10)</f>
        <v>18370</v>
      </c>
      <c r="D11" s="289">
        <f>SUM(D7:D10)</f>
        <v>17985</v>
      </c>
      <c r="E11" s="289">
        <f>SUM(E7:E10)</f>
        <v>17562</v>
      </c>
      <c r="F11" s="283">
        <f>SUM(B11/C11)</f>
        <v>1.0620577027762657</v>
      </c>
      <c r="G11" s="219" t="e">
        <f>#REF!-#REF!</f>
        <v>#REF!</v>
      </c>
      <c r="H11" s="206" t="e">
        <f>#REF!/#REF!</f>
        <v>#REF!</v>
      </c>
      <c r="I11" s="220" t="e">
        <f>#REF!/#REF!</f>
        <v>#REF!</v>
      </c>
      <c r="J11" s="221"/>
      <c r="K11" s="219"/>
    </row>
    <row r="12" spans="1:11" ht="7.5" customHeight="1">
      <c r="A12" s="333"/>
      <c r="B12" s="298"/>
      <c r="C12" s="288"/>
      <c r="D12" s="289"/>
      <c r="E12" s="289"/>
      <c r="F12" s="290"/>
      <c r="G12" s="219"/>
      <c r="H12" s="206"/>
      <c r="I12" s="220"/>
      <c r="J12" s="221"/>
      <c r="K12" s="219"/>
    </row>
    <row r="13" spans="1:10" ht="10.5" customHeight="1">
      <c r="A13" s="332" t="s">
        <v>303</v>
      </c>
      <c r="B13" s="291"/>
      <c r="C13" s="291"/>
      <c r="D13" s="292"/>
      <c r="E13" s="282"/>
      <c r="F13" s="283"/>
      <c r="G13" s="219" t="e">
        <f>#REF!-#REF!</f>
        <v>#REF!</v>
      </c>
      <c r="H13" s="206" t="e">
        <f>#REF!/#REF!</f>
        <v>#REF!</v>
      </c>
      <c r="I13" s="220"/>
      <c r="J13" s="221"/>
    </row>
    <row r="14" spans="1:11" ht="12.75">
      <c r="A14" s="334" t="s">
        <v>23</v>
      </c>
      <c r="B14" s="293">
        <v>2350</v>
      </c>
      <c r="C14" s="293">
        <v>3800</v>
      </c>
      <c r="D14" s="294">
        <v>3800</v>
      </c>
      <c r="E14" s="294">
        <v>2326</v>
      </c>
      <c r="F14" s="283">
        <f>SUM(B14/C14)</f>
        <v>0.618421052631579</v>
      </c>
      <c r="G14" s="219" t="e">
        <f>#REF!-#REF!</f>
        <v>#REF!</v>
      </c>
      <c r="H14" s="206" t="e">
        <f>#REF!/#REF!</f>
        <v>#REF!</v>
      </c>
      <c r="I14" s="220" t="e">
        <f>#REF!/#REF!</f>
        <v>#REF!</v>
      </c>
      <c r="J14" s="221"/>
      <c r="K14" s="223"/>
    </row>
    <row r="15" spans="1:11" ht="12.75">
      <c r="A15" s="334" t="s">
        <v>27</v>
      </c>
      <c r="B15" s="293">
        <v>2000</v>
      </c>
      <c r="C15" s="293">
        <v>2000</v>
      </c>
      <c r="D15" s="294">
        <v>2000</v>
      </c>
      <c r="E15" s="294">
        <v>2435</v>
      </c>
      <c r="F15" s="283">
        <f>SUM(B15/C15)</f>
        <v>1</v>
      </c>
      <c r="G15" s="219" t="e">
        <f>#REF!-#REF!</f>
        <v>#REF!</v>
      </c>
      <c r="H15" s="206" t="e">
        <f>#REF!/#REF!</f>
        <v>#REF!</v>
      </c>
      <c r="I15" s="220" t="e">
        <f>#REF!/#REF!</f>
        <v>#REF!</v>
      </c>
      <c r="J15" s="221"/>
      <c r="K15" s="223"/>
    </row>
    <row r="16" spans="1:11" ht="12.75">
      <c r="A16" s="334" t="s">
        <v>28</v>
      </c>
      <c r="B16" s="293">
        <v>38000</v>
      </c>
      <c r="C16" s="293">
        <v>33600</v>
      </c>
      <c r="D16" s="294">
        <v>33600</v>
      </c>
      <c r="E16" s="294">
        <v>28173</v>
      </c>
      <c r="F16" s="283">
        <f aca="true" t="shared" si="0" ref="F16:F27">SUM(B16/C16)</f>
        <v>1.130952380952381</v>
      </c>
      <c r="G16" s="219" t="e">
        <f>#REF!-#REF!</f>
        <v>#REF!</v>
      </c>
      <c r="H16" s="206" t="e">
        <f>#REF!/#REF!</f>
        <v>#REF!</v>
      </c>
      <c r="I16" s="220" t="e">
        <f>#REF!/#REF!</f>
        <v>#REF!</v>
      </c>
      <c r="J16" s="221"/>
      <c r="K16" s="223"/>
    </row>
    <row r="17" spans="1:11" ht="12.75">
      <c r="A17" s="334" t="s">
        <v>24</v>
      </c>
      <c r="B17" s="293">
        <v>300</v>
      </c>
      <c r="C17" s="293">
        <v>800</v>
      </c>
      <c r="D17" s="294">
        <v>350</v>
      </c>
      <c r="E17" s="294">
        <v>267</v>
      </c>
      <c r="F17" s="283">
        <f t="shared" si="0"/>
        <v>0.375</v>
      </c>
      <c r="G17" s="219" t="e">
        <f>#REF!-#REF!</f>
        <v>#REF!</v>
      </c>
      <c r="H17" s="206" t="e">
        <f>#REF!/#REF!</f>
        <v>#REF!</v>
      </c>
      <c r="I17" s="220" t="e">
        <f>#REF!/#REF!</f>
        <v>#REF!</v>
      </c>
      <c r="J17" s="221"/>
      <c r="K17" s="223"/>
    </row>
    <row r="18" spans="1:11" ht="12.75">
      <c r="A18" s="334" t="s">
        <v>25</v>
      </c>
      <c r="B18" s="293">
        <v>375</v>
      </c>
      <c r="C18" s="293">
        <v>375</v>
      </c>
      <c r="D18" s="294">
        <v>300</v>
      </c>
      <c r="E18" s="294">
        <v>1662</v>
      </c>
      <c r="F18" s="283">
        <f t="shared" si="0"/>
        <v>1</v>
      </c>
      <c r="G18" s="219"/>
      <c r="H18" s="206"/>
      <c r="I18" s="220" t="e">
        <f>#REF!/#REF!</f>
        <v>#REF!</v>
      </c>
      <c r="J18" s="221"/>
      <c r="K18" s="223"/>
    </row>
    <row r="19" spans="1:11" ht="12.75">
      <c r="A19" s="334" t="s">
        <v>26</v>
      </c>
      <c r="B19" s="293">
        <v>200</v>
      </c>
      <c r="C19" s="293">
        <v>300</v>
      </c>
      <c r="D19" s="294">
        <v>350</v>
      </c>
      <c r="E19" s="294">
        <v>322</v>
      </c>
      <c r="F19" s="283">
        <f t="shared" si="0"/>
        <v>0.6666666666666666</v>
      </c>
      <c r="G19" s="219" t="e">
        <f>#REF!-#REF!</f>
        <v>#REF!</v>
      </c>
      <c r="H19" s="206" t="e">
        <f>#REF!/#REF!</f>
        <v>#REF!</v>
      </c>
      <c r="I19" s="220" t="e">
        <f>#REF!/#REF!</f>
        <v>#REF!</v>
      </c>
      <c r="J19" s="221"/>
      <c r="K19" s="223"/>
    </row>
    <row r="20" spans="1:11" ht="12.75">
      <c r="A20" s="334" t="s">
        <v>29</v>
      </c>
      <c r="B20" s="293">
        <v>1700</v>
      </c>
      <c r="C20" s="293">
        <v>1800</v>
      </c>
      <c r="D20" s="294">
        <v>1400</v>
      </c>
      <c r="E20" s="294">
        <v>1475</v>
      </c>
      <c r="F20" s="283">
        <f t="shared" si="0"/>
        <v>0.9444444444444444</v>
      </c>
      <c r="G20" s="219" t="e">
        <f>#REF!-#REF!</f>
        <v>#REF!</v>
      </c>
      <c r="H20" s="206" t="e">
        <f>#REF!/#REF!</f>
        <v>#REF!</v>
      </c>
      <c r="I20" s="220" t="e">
        <f>#REF!/#REF!</f>
        <v>#REF!</v>
      </c>
      <c r="J20" s="221"/>
      <c r="K20" s="223"/>
    </row>
    <row r="21" spans="1:11" ht="12.75">
      <c r="A21" s="334" t="s">
        <v>305</v>
      </c>
      <c r="B21" s="293">
        <v>500</v>
      </c>
      <c r="C21" s="293">
        <v>500</v>
      </c>
      <c r="D21" s="294">
        <v>1000</v>
      </c>
      <c r="E21" s="294">
        <v>790</v>
      </c>
      <c r="F21" s="283">
        <f t="shared" si="0"/>
        <v>1</v>
      </c>
      <c r="G21" s="219" t="e">
        <f>#REF!-#REF!</f>
        <v>#REF!</v>
      </c>
      <c r="H21" s="206" t="e">
        <f>#REF!/#REF!</f>
        <v>#REF!</v>
      </c>
      <c r="I21" s="220" t="e">
        <f>#REF!/#REF!</f>
        <v>#REF!</v>
      </c>
      <c r="J21" s="221"/>
      <c r="K21" s="223"/>
    </row>
    <row r="22" spans="1:11" ht="12.75">
      <c r="A22" s="334" t="s">
        <v>30</v>
      </c>
      <c r="B22" s="293">
        <v>1345</v>
      </c>
      <c r="C22" s="293">
        <v>800</v>
      </c>
      <c r="D22" s="294">
        <v>1700</v>
      </c>
      <c r="E22" s="294">
        <v>544</v>
      </c>
      <c r="F22" s="283">
        <f t="shared" si="0"/>
        <v>1.68125</v>
      </c>
      <c r="G22" s="219" t="e">
        <f>#REF!-#REF!</f>
        <v>#REF!</v>
      </c>
      <c r="H22" s="206" t="e">
        <f>#REF!/#REF!</f>
        <v>#REF!</v>
      </c>
      <c r="I22" s="220" t="e">
        <f>#REF!/#REF!</f>
        <v>#REF!</v>
      </c>
      <c r="J22" s="221"/>
      <c r="K22" s="223"/>
    </row>
    <row r="23" spans="1:11" ht="12.75">
      <c r="A23" s="334" t="s">
        <v>380</v>
      </c>
      <c r="B23" s="293">
        <v>2824.5</v>
      </c>
      <c r="C23" s="293">
        <v>4641</v>
      </c>
      <c r="D23" s="294">
        <v>4068</v>
      </c>
      <c r="E23" s="294">
        <v>3656</v>
      </c>
      <c r="F23" s="283">
        <f t="shared" si="0"/>
        <v>0.6085972850678733</v>
      </c>
      <c r="G23" s="219" t="e">
        <f>#REF!-#REF!</f>
        <v>#REF!</v>
      </c>
      <c r="H23" s="206" t="e">
        <f>#REF!/#REF!</f>
        <v>#REF!</v>
      </c>
      <c r="I23" s="220" t="e">
        <f>#REF!/#REF!</f>
        <v>#REF!</v>
      </c>
      <c r="J23" s="221"/>
      <c r="K23" s="223"/>
    </row>
    <row r="24" spans="1:11" ht="12.75">
      <c r="A24" s="334" t="s">
        <v>381</v>
      </c>
      <c r="B24" s="293">
        <v>0</v>
      </c>
      <c r="C24" s="293">
        <v>206</v>
      </c>
      <c r="D24" s="294">
        <v>230</v>
      </c>
      <c r="E24" s="294">
        <v>170</v>
      </c>
      <c r="F24" s="283">
        <f t="shared" si="0"/>
        <v>0</v>
      </c>
      <c r="G24" s="219" t="e">
        <f>#REF!-#REF!</f>
        <v>#REF!</v>
      </c>
      <c r="H24" s="206" t="e">
        <f>#REF!/#REF!</f>
        <v>#REF!</v>
      </c>
      <c r="I24" s="220" t="e">
        <f>#REF!/#REF!</f>
        <v>#REF!</v>
      </c>
      <c r="J24" s="221"/>
      <c r="K24" s="223"/>
    </row>
    <row r="25" spans="1:11" ht="12.75">
      <c r="A25" s="334" t="s">
        <v>327</v>
      </c>
      <c r="B25" s="293">
        <v>10000</v>
      </c>
      <c r="C25" s="293">
        <v>10000</v>
      </c>
      <c r="D25" s="294">
        <v>5000</v>
      </c>
      <c r="E25" s="294">
        <v>5000</v>
      </c>
      <c r="F25" s="283">
        <f t="shared" si="0"/>
        <v>1</v>
      </c>
      <c r="G25" s="219"/>
      <c r="H25" s="206"/>
      <c r="I25" s="220"/>
      <c r="J25" s="221"/>
      <c r="K25" s="223"/>
    </row>
    <row r="26" spans="1:11" s="225" customFormat="1" ht="12.75">
      <c r="A26" s="335" t="s">
        <v>134</v>
      </c>
      <c r="B26" s="295">
        <v>-6500</v>
      </c>
      <c r="C26" s="295">
        <v>-6419</v>
      </c>
      <c r="D26" s="320">
        <v>-5818</v>
      </c>
      <c r="E26" s="296">
        <v>-5077</v>
      </c>
      <c r="F26" s="287">
        <f t="shared" si="0"/>
        <v>1.0126187879732045</v>
      </c>
      <c r="G26" s="219" t="e">
        <f>#REF!-#REF!</f>
        <v>#REF!</v>
      </c>
      <c r="H26" s="206" t="e">
        <f>#REF!/#REF!</f>
        <v>#REF!</v>
      </c>
      <c r="I26" s="222" t="e">
        <f>#REF!/#REF!</f>
        <v>#REF!</v>
      </c>
      <c r="J26" s="221"/>
      <c r="K26" s="224"/>
    </row>
    <row r="27" spans="1:11" ht="12.75">
      <c r="A27" s="333" t="s">
        <v>306</v>
      </c>
      <c r="B27" s="298">
        <f>SUM(B14:B26)</f>
        <v>53094.5</v>
      </c>
      <c r="C27" s="288">
        <f>SUM(C14:C26)</f>
        <v>52403</v>
      </c>
      <c r="D27" s="289">
        <f>SUM(D14:D26)</f>
        <v>47980</v>
      </c>
      <c r="E27" s="289">
        <f>SUM(E14:E26)</f>
        <v>41743</v>
      </c>
      <c r="F27" s="290">
        <f t="shared" si="0"/>
        <v>1.0131958094002251</v>
      </c>
      <c r="G27" s="226" t="e">
        <f>#REF!-#REF!</f>
        <v>#REF!</v>
      </c>
      <c r="H27" s="227" t="e">
        <f>#REF!/#REF!</f>
        <v>#REF!</v>
      </c>
      <c r="I27" s="220" t="e">
        <f>#REF!/#REF!</f>
        <v>#REF!</v>
      </c>
      <c r="J27" s="221"/>
      <c r="K27" s="228"/>
    </row>
    <row r="28" spans="1:10" ht="12.75">
      <c r="A28" s="308"/>
      <c r="B28" s="297"/>
      <c r="C28" s="297"/>
      <c r="D28" s="280"/>
      <c r="E28" s="280"/>
      <c r="F28" s="283"/>
      <c r="G28" s="219" t="e">
        <f>#REF!-#REF!</f>
        <v>#REF!</v>
      </c>
      <c r="H28" s="206" t="e">
        <f>#REF!/#REF!</f>
        <v>#REF!</v>
      </c>
      <c r="I28" s="220"/>
      <c r="J28" s="221"/>
    </row>
    <row r="29" spans="1:10" ht="12.75">
      <c r="A29" s="333" t="s">
        <v>16</v>
      </c>
      <c r="B29" s="298"/>
      <c r="C29" s="298"/>
      <c r="D29" s="292"/>
      <c r="E29" s="292"/>
      <c r="F29" s="283"/>
      <c r="G29" s="219" t="e">
        <f>#REF!-#REF!</f>
        <v>#REF!</v>
      </c>
      <c r="H29" s="206" t="e">
        <f>#REF!/#REF!</f>
        <v>#REF!</v>
      </c>
      <c r="I29" s="220"/>
      <c r="J29" s="221"/>
    </row>
    <row r="30" spans="1:10" ht="12.75">
      <c r="A30" s="308" t="s">
        <v>17</v>
      </c>
      <c r="B30" s="297">
        <v>380</v>
      </c>
      <c r="C30" s="281">
        <v>275</v>
      </c>
      <c r="D30" s="282">
        <v>350</v>
      </c>
      <c r="E30" s="280">
        <v>212</v>
      </c>
      <c r="F30" s="283">
        <f aca="true" t="shared" si="1" ref="F30:F38">SUM(B30/C30)</f>
        <v>1.3818181818181818</v>
      </c>
      <c r="G30" s="219"/>
      <c r="H30" s="206"/>
      <c r="I30" s="220"/>
      <c r="J30" s="221"/>
    </row>
    <row r="31" spans="1:10" ht="12.75">
      <c r="A31" s="308" t="s">
        <v>297</v>
      </c>
      <c r="B31" s="297">
        <v>0</v>
      </c>
      <c r="C31" s="281">
        <v>130</v>
      </c>
      <c r="D31" s="282">
        <v>465</v>
      </c>
      <c r="E31" s="280">
        <v>0</v>
      </c>
      <c r="F31" s="283">
        <f t="shared" si="1"/>
        <v>0</v>
      </c>
      <c r="G31" s="219"/>
      <c r="H31" s="206"/>
      <c r="I31" s="220"/>
      <c r="J31" s="221"/>
    </row>
    <row r="32" spans="1:10" ht="12.75">
      <c r="A32" s="308" t="s">
        <v>298</v>
      </c>
      <c r="B32" s="297">
        <v>25</v>
      </c>
      <c r="C32" s="281">
        <v>10</v>
      </c>
      <c r="D32" s="282">
        <v>25</v>
      </c>
      <c r="E32" s="280">
        <v>55</v>
      </c>
      <c r="F32" s="283">
        <f t="shared" si="1"/>
        <v>2.5</v>
      </c>
      <c r="G32" s="219"/>
      <c r="H32" s="206"/>
      <c r="I32" s="220"/>
      <c r="J32" s="221"/>
    </row>
    <row r="33" spans="1:10" ht="12.75">
      <c r="A33" s="308" t="s">
        <v>307</v>
      </c>
      <c r="B33" s="297">
        <v>100</v>
      </c>
      <c r="C33" s="281">
        <v>85</v>
      </c>
      <c r="D33" s="282">
        <v>100</v>
      </c>
      <c r="E33" s="280">
        <v>0</v>
      </c>
      <c r="F33" s="283">
        <f t="shared" si="1"/>
        <v>1.1764705882352942</v>
      </c>
      <c r="G33" s="219" t="e">
        <f>#REF!-#REF!</f>
        <v>#REF!</v>
      </c>
      <c r="H33" s="206" t="e">
        <f>#REF!/#REF!</f>
        <v>#REF!</v>
      </c>
      <c r="I33" s="220" t="e">
        <f>#REF!/#REF!</f>
        <v>#REF!</v>
      </c>
      <c r="J33" s="221"/>
    </row>
    <row r="34" spans="1:10" ht="12.75">
      <c r="A34" s="308" t="s">
        <v>18</v>
      </c>
      <c r="B34" s="297">
        <v>25</v>
      </c>
      <c r="C34" s="281">
        <v>25</v>
      </c>
      <c r="D34" s="282">
        <v>25</v>
      </c>
      <c r="E34" s="280">
        <v>29</v>
      </c>
      <c r="F34" s="283">
        <f t="shared" si="1"/>
        <v>1</v>
      </c>
      <c r="G34" s="219" t="e">
        <f>#REF!-#REF!</f>
        <v>#REF!</v>
      </c>
      <c r="H34" s="206" t="e">
        <f>#REF!/#REF!</f>
        <v>#REF!</v>
      </c>
      <c r="I34" s="220" t="e">
        <f>#REF!/#REF!</f>
        <v>#REF!</v>
      </c>
      <c r="J34" s="221"/>
    </row>
    <row r="35" spans="1:10" ht="12.75">
      <c r="A35" s="308" t="s">
        <v>19</v>
      </c>
      <c r="B35" s="297">
        <v>75</v>
      </c>
      <c r="C35" s="297">
        <v>75</v>
      </c>
      <c r="D35" s="280">
        <v>50</v>
      </c>
      <c r="E35" s="280">
        <v>86</v>
      </c>
      <c r="F35" s="283">
        <f t="shared" si="1"/>
        <v>1</v>
      </c>
      <c r="G35" s="219" t="e">
        <f>#REF!-#REF!</f>
        <v>#REF!</v>
      </c>
      <c r="H35" s="206" t="e">
        <f>#REF!/#REF!</f>
        <v>#REF!</v>
      </c>
      <c r="I35" s="222" t="e">
        <f>#REF!/#REF!</f>
        <v>#REF!</v>
      </c>
      <c r="J35" s="221"/>
    </row>
    <row r="36" spans="1:10" ht="12.75">
      <c r="A36" s="308" t="s">
        <v>21</v>
      </c>
      <c r="B36" s="297">
        <v>65</v>
      </c>
      <c r="C36" s="281">
        <v>65</v>
      </c>
      <c r="D36" s="282">
        <v>60</v>
      </c>
      <c r="E36" s="280">
        <v>61</v>
      </c>
      <c r="F36" s="283">
        <f t="shared" si="1"/>
        <v>1</v>
      </c>
      <c r="G36" s="219" t="e">
        <f>#REF!-#REF!</f>
        <v>#REF!</v>
      </c>
      <c r="H36" s="206" t="e">
        <f>#REF!/#REF!</f>
        <v>#REF!</v>
      </c>
      <c r="I36" s="220" t="e">
        <f>#REF!/#REF!</f>
        <v>#REF!</v>
      </c>
      <c r="J36" s="221"/>
    </row>
    <row r="37" spans="1:10" ht="12.75">
      <c r="A37" s="308" t="s">
        <v>22</v>
      </c>
      <c r="B37" s="284">
        <v>400</v>
      </c>
      <c r="C37" s="299">
        <v>370</v>
      </c>
      <c r="D37" s="286">
        <v>425</v>
      </c>
      <c r="E37" s="286">
        <v>388</v>
      </c>
      <c r="F37" s="287">
        <f t="shared" si="1"/>
        <v>1.0810810810810811</v>
      </c>
      <c r="G37" s="219" t="e">
        <f>#REF!-#REF!</f>
        <v>#REF!</v>
      </c>
      <c r="H37" s="206" t="e">
        <f>#REF!/#REF!</f>
        <v>#REF!</v>
      </c>
      <c r="I37" s="222" t="e">
        <f>#REF!/#REF!</f>
        <v>#REF!</v>
      </c>
      <c r="J37" s="221"/>
    </row>
    <row r="38" spans="1:10" ht="12.75">
      <c r="A38" s="333" t="s">
        <v>20</v>
      </c>
      <c r="B38" s="298">
        <f>SUM(B30:B37)</f>
        <v>1070</v>
      </c>
      <c r="C38" s="288">
        <f>SUM(C30:C37)</f>
        <v>1035</v>
      </c>
      <c r="D38" s="300">
        <f>SUM(D30:D37)</f>
        <v>1500</v>
      </c>
      <c r="E38" s="300">
        <f>SUM(E30:E37)</f>
        <v>831</v>
      </c>
      <c r="F38" s="283">
        <f t="shared" si="1"/>
        <v>1.0338164251207729</v>
      </c>
      <c r="G38" s="219" t="e">
        <f>#REF!-#REF!</f>
        <v>#REF!</v>
      </c>
      <c r="H38" s="206" t="e">
        <f>#REF!/#REF!</f>
        <v>#REF!</v>
      </c>
      <c r="I38" s="220" t="e">
        <f>#REF!/#REF!</f>
        <v>#REF!</v>
      </c>
      <c r="J38" s="221"/>
    </row>
    <row r="39" spans="1:10" ht="12.75">
      <c r="A39" s="333"/>
      <c r="B39" s="298"/>
      <c r="C39" s="288"/>
      <c r="D39" s="300"/>
      <c r="E39" s="300"/>
      <c r="F39" s="283"/>
      <c r="G39" s="219"/>
      <c r="H39" s="206"/>
      <c r="I39" s="220"/>
      <c r="J39" s="221"/>
    </row>
    <row r="40" spans="1:10" ht="12.75">
      <c r="A40" s="333" t="s">
        <v>304</v>
      </c>
      <c r="B40" s="298"/>
      <c r="C40" s="288"/>
      <c r="D40" s="300"/>
      <c r="E40" s="300"/>
      <c r="F40" s="283"/>
      <c r="G40" s="219"/>
      <c r="H40" s="206"/>
      <c r="I40" s="220"/>
      <c r="J40" s="221"/>
    </row>
    <row r="41" spans="1:11" ht="12.75">
      <c r="A41" s="334" t="s">
        <v>308</v>
      </c>
      <c r="B41" s="293">
        <v>0</v>
      </c>
      <c r="C41" s="293">
        <v>0</v>
      </c>
      <c r="D41" s="294">
        <v>0</v>
      </c>
      <c r="E41" s="294">
        <v>433</v>
      </c>
      <c r="F41" s="283" t="e">
        <f>SUM(B41/C41)</f>
        <v>#DIV/0!</v>
      </c>
      <c r="G41" s="219" t="e">
        <f>#REF!-#REF!</f>
        <v>#REF!</v>
      </c>
      <c r="H41" s="206" t="e">
        <f>#REF!/#REF!</f>
        <v>#REF!</v>
      </c>
      <c r="I41" s="220" t="e">
        <f>#REF!/#REF!</f>
        <v>#REF!</v>
      </c>
      <c r="J41" s="221"/>
      <c r="K41" s="223"/>
    </row>
    <row r="42" spans="1:11" ht="12.75">
      <c r="A42" s="334" t="s">
        <v>309</v>
      </c>
      <c r="B42" s="293">
        <v>0</v>
      </c>
      <c r="C42" s="293">
        <v>0</v>
      </c>
      <c r="D42" s="294">
        <v>0</v>
      </c>
      <c r="E42" s="294">
        <v>319</v>
      </c>
      <c r="F42" s="283" t="e">
        <f>SUM(B42/C42)</f>
        <v>#DIV/0!</v>
      </c>
      <c r="G42" s="219"/>
      <c r="H42" s="206"/>
      <c r="I42" s="220"/>
      <c r="J42" s="221"/>
      <c r="K42" s="223"/>
    </row>
    <row r="43" spans="1:11" ht="12.75">
      <c r="A43" s="334" t="s">
        <v>310</v>
      </c>
      <c r="B43" s="301">
        <v>0</v>
      </c>
      <c r="C43" s="301">
        <v>0</v>
      </c>
      <c r="D43" s="302">
        <v>0</v>
      </c>
      <c r="E43" s="302">
        <v>0</v>
      </c>
      <c r="F43" s="287" t="e">
        <f>SUM(B43/C43)</f>
        <v>#DIV/0!</v>
      </c>
      <c r="G43" s="219"/>
      <c r="H43" s="206"/>
      <c r="I43" s="220"/>
      <c r="J43" s="221"/>
      <c r="K43" s="223"/>
    </row>
    <row r="44" spans="1:10" ht="12.75">
      <c r="A44" s="333" t="s">
        <v>311</v>
      </c>
      <c r="B44" s="298">
        <f>SUM(B41:B43)</f>
        <v>0</v>
      </c>
      <c r="C44" s="298">
        <f>SUM(C41:C43)</f>
        <v>0</v>
      </c>
      <c r="D44" s="292">
        <f>SUM(D41:D43)</f>
        <v>0</v>
      </c>
      <c r="E44" s="289">
        <f>SUM(E41:E43)</f>
        <v>752</v>
      </c>
      <c r="F44" s="283" t="e">
        <f>SUM(B44/C44)</f>
        <v>#DIV/0!</v>
      </c>
      <c r="G44" s="219" t="e">
        <f>#REF!-#REF!</f>
        <v>#REF!</v>
      </c>
      <c r="H44" s="206" t="e">
        <f>#REF!/#REF!</f>
        <v>#REF!</v>
      </c>
      <c r="I44" s="220"/>
      <c r="J44" s="221"/>
    </row>
    <row r="45" spans="1:10" ht="12.75">
      <c r="A45" s="333"/>
      <c r="B45" s="298"/>
      <c r="C45" s="288"/>
      <c r="D45" s="289"/>
      <c r="E45" s="289"/>
      <c r="F45" s="283"/>
      <c r="G45" s="226"/>
      <c r="H45" s="227"/>
      <c r="I45" s="220"/>
      <c r="J45" s="221"/>
    </row>
    <row r="46" spans="1:10" ht="12.75">
      <c r="A46" s="332" t="s">
        <v>31</v>
      </c>
      <c r="B46" s="291"/>
      <c r="C46" s="291"/>
      <c r="D46" s="292"/>
      <c r="E46" s="282"/>
      <c r="F46" s="283"/>
      <c r="G46" s="219" t="e">
        <f>#REF!-#REF!</f>
        <v>#REF!</v>
      </c>
      <c r="H46" s="206" t="e">
        <f>#REF!/#REF!</f>
        <v>#REF!</v>
      </c>
      <c r="I46" s="220"/>
      <c r="J46" s="221"/>
    </row>
    <row r="47" spans="1:10" ht="12.75">
      <c r="A47" s="308" t="s">
        <v>32</v>
      </c>
      <c r="B47" s="297">
        <v>300</v>
      </c>
      <c r="C47" s="297">
        <v>300</v>
      </c>
      <c r="D47" s="280">
        <v>300</v>
      </c>
      <c r="E47" s="303">
        <v>740</v>
      </c>
      <c r="F47" s="283">
        <f>SUM(B47/C47)</f>
        <v>1</v>
      </c>
      <c r="G47" s="219" t="e">
        <f>#REF!-#REF!</f>
        <v>#REF!</v>
      </c>
      <c r="H47" s="206" t="e">
        <f>#REF!/#REF!</f>
        <v>#REF!</v>
      </c>
      <c r="I47" s="220" t="e">
        <f>#REF!/#REF!</f>
        <v>#REF!</v>
      </c>
      <c r="J47" s="221"/>
    </row>
    <row r="48" spans="1:10" ht="12.75">
      <c r="A48" s="308" t="s">
        <v>31</v>
      </c>
      <c r="B48" s="284">
        <v>20</v>
      </c>
      <c r="C48" s="284">
        <v>10</v>
      </c>
      <c r="D48" s="286">
        <v>20</v>
      </c>
      <c r="E48" s="304">
        <v>0</v>
      </c>
      <c r="F48" s="287">
        <f>SUM(B48/C48)</f>
        <v>2</v>
      </c>
      <c r="G48" s="219" t="e">
        <f>#REF!-#REF!</f>
        <v>#REF!</v>
      </c>
      <c r="H48" s="206" t="e">
        <f>#REF!/#REF!</f>
        <v>#REF!</v>
      </c>
      <c r="I48" s="220" t="e">
        <f>#REF!/#REF!</f>
        <v>#REF!</v>
      </c>
      <c r="J48" s="221"/>
    </row>
    <row r="49" spans="1:10" ht="12.75">
      <c r="A49" s="333" t="s">
        <v>33</v>
      </c>
      <c r="B49" s="298">
        <f>SUM(B47:B48)</f>
        <v>320</v>
      </c>
      <c r="C49" s="288">
        <f>SUM(C47:C48)</f>
        <v>310</v>
      </c>
      <c r="D49" s="289">
        <f>SUM(D47:D48)</f>
        <v>320</v>
      </c>
      <c r="E49" s="289">
        <f>SUM(E47:E48)</f>
        <v>740</v>
      </c>
      <c r="F49" s="283">
        <f>SUM(B49/C49)</f>
        <v>1.032258064516129</v>
      </c>
      <c r="G49" s="219" t="e">
        <f>#REF!-#REF!</f>
        <v>#REF!</v>
      </c>
      <c r="H49" s="206" t="e">
        <f>#REF!/#REF!</f>
        <v>#REF!</v>
      </c>
      <c r="I49" s="220" t="e">
        <f>#REF!/#REF!</f>
        <v>#REF!</v>
      </c>
      <c r="J49" s="221"/>
    </row>
    <row r="50" spans="1:10" ht="12.75">
      <c r="A50" s="308"/>
      <c r="B50" s="297"/>
      <c r="C50" s="297"/>
      <c r="D50" s="280"/>
      <c r="E50" s="282"/>
      <c r="F50" s="283"/>
      <c r="G50" s="219" t="e">
        <f>#REF!-#REF!</f>
        <v>#REF!</v>
      </c>
      <c r="H50" s="206" t="e">
        <f>#REF!/#REF!</f>
        <v>#REF!</v>
      </c>
      <c r="I50" s="222"/>
      <c r="J50" s="221"/>
    </row>
    <row r="51" spans="1:10" ht="12.75">
      <c r="A51" s="305" t="s">
        <v>5</v>
      </c>
      <c r="B51" s="336">
        <f>SUM(B11+B27+B38+B44+B49)</f>
        <v>73994.5</v>
      </c>
      <c r="C51" s="306">
        <f>SUM(C11+C27+C38+C44+C49)</f>
        <v>72118</v>
      </c>
      <c r="D51" s="306">
        <f>SUM(D11+D27+D38+D44+D49)</f>
        <v>67785</v>
      </c>
      <c r="E51" s="306">
        <f>SUM(E11+E27+E38+E44+E49)</f>
        <v>61628</v>
      </c>
      <c r="F51" s="307">
        <f>SUM(B51/C51)</f>
        <v>1.0260198563465432</v>
      </c>
      <c r="G51" s="219" t="e">
        <f>#REF!-#REF!</f>
        <v>#REF!</v>
      </c>
      <c r="H51" s="206" t="e">
        <f>#REF!/#REF!</f>
        <v>#REF!</v>
      </c>
      <c r="I51" s="220" t="e">
        <f>#REF!/#REF!</f>
        <v>#REF!</v>
      </c>
      <c r="J51" s="221"/>
    </row>
    <row r="52" spans="1:10" ht="12.75">
      <c r="A52" s="308"/>
      <c r="B52" s="309"/>
      <c r="C52" s="309"/>
      <c r="D52" s="310"/>
      <c r="E52" s="310"/>
      <c r="F52" s="311"/>
      <c r="G52" s="229"/>
      <c r="H52" s="230"/>
      <c r="I52" s="231"/>
      <c r="J52" s="232"/>
    </row>
    <row r="53" spans="1:10" ht="12.75">
      <c r="A53" s="218"/>
      <c r="B53" s="310"/>
      <c r="C53" s="310"/>
      <c r="D53" s="310"/>
      <c r="E53" s="218"/>
      <c r="F53" s="235"/>
      <c r="G53" s="205"/>
      <c r="H53" s="206"/>
      <c r="I53" s="205"/>
      <c r="J53" s="202"/>
    </row>
    <row r="54" spans="1:7" ht="12.75">
      <c r="A54" s="218"/>
      <c r="B54" s="310"/>
      <c r="C54" s="310"/>
      <c r="D54" s="310"/>
      <c r="E54" s="218"/>
      <c r="F54" s="311"/>
      <c r="G54" s="233"/>
    </row>
    <row r="55" spans="1:7" ht="12.75">
      <c r="A55" s="308"/>
      <c r="B55" s="219"/>
      <c r="C55" s="219"/>
      <c r="G55" s="233"/>
    </row>
    <row r="56" spans="1:4" ht="12.75">
      <c r="A56" s="308"/>
      <c r="B56" s="219"/>
      <c r="C56" s="219"/>
      <c r="D56" s="312"/>
    </row>
    <row r="57" spans="1:6" ht="12.75">
      <c r="A57" s="308"/>
      <c r="B57" s="219"/>
      <c r="C57" s="219"/>
      <c r="F57" s="235"/>
    </row>
    <row r="58" spans="1:6" ht="12.75">
      <c r="A58" s="308"/>
      <c r="B58" s="219"/>
      <c r="C58" s="219"/>
      <c r="F58" s="235"/>
    </row>
    <row r="59" spans="1:7" ht="12.75">
      <c r="A59" s="308"/>
      <c r="B59" s="219"/>
      <c r="C59" s="219"/>
      <c r="F59" s="235"/>
      <c r="G59" s="234"/>
    </row>
    <row r="60" spans="1:7" ht="12.75">
      <c r="A60" s="308"/>
      <c r="B60" s="219"/>
      <c r="C60" s="219"/>
      <c r="F60" s="235"/>
      <c r="G60" s="234"/>
    </row>
    <row r="61" spans="1:7" ht="12.75">
      <c r="A61" s="308"/>
      <c r="B61" s="219"/>
      <c r="C61" s="219"/>
      <c r="F61" s="235"/>
      <c r="G61" s="234"/>
    </row>
    <row r="62" spans="1:7" ht="12.75">
      <c r="A62" s="308"/>
      <c r="B62" s="219"/>
      <c r="C62" s="219"/>
      <c r="F62" s="235"/>
      <c r="G62" s="234"/>
    </row>
    <row r="63" spans="1:7" ht="12.75">
      <c r="A63" s="308"/>
      <c r="B63" s="219"/>
      <c r="C63" s="219"/>
      <c r="F63" s="235"/>
      <c r="G63" s="234"/>
    </row>
    <row r="64" spans="1:7" ht="12.75">
      <c r="A64" s="308"/>
      <c r="B64" s="219"/>
      <c r="C64" s="219"/>
      <c r="F64" s="235"/>
      <c r="G64" s="234"/>
    </row>
    <row r="65" spans="1:7" ht="12.75">
      <c r="A65" s="308"/>
      <c r="B65" s="219"/>
      <c r="C65" s="219"/>
      <c r="F65" s="235"/>
      <c r="G65" s="234"/>
    </row>
    <row r="66" spans="1:7" ht="12.75">
      <c r="A66" s="308"/>
      <c r="B66" s="219"/>
      <c r="C66" s="219"/>
      <c r="F66" s="235"/>
      <c r="G66" s="234"/>
    </row>
    <row r="67" spans="1:7" ht="12.75">
      <c r="A67" s="308"/>
      <c r="B67" s="219"/>
      <c r="C67" s="219"/>
      <c r="F67" s="235"/>
      <c r="G67" s="234"/>
    </row>
    <row r="68" spans="1:7" ht="12.75">
      <c r="A68" s="308"/>
      <c r="B68" s="219"/>
      <c r="C68" s="219"/>
      <c r="F68" s="235"/>
      <c r="G68" s="234"/>
    </row>
    <row r="69" spans="1:10" ht="12.75">
      <c r="A69" s="308"/>
      <c r="B69" s="219"/>
      <c r="C69" s="219"/>
      <c r="F69" s="235"/>
      <c r="G69" s="234"/>
      <c r="I69" s="236"/>
      <c r="J69" s="221"/>
    </row>
    <row r="70" spans="1:10" ht="12.75">
      <c r="A70" s="308"/>
      <c r="B70" s="219"/>
      <c r="C70" s="219"/>
      <c r="F70" s="235"/>
      <c r="G70" s="234"/>
      <c r="I70" s="236"/>
      <c r="J70" s="221"/>
    </row>
    <row r="71" spans="1:10" ht="12.75">
      <c r="A71" s="308"/>
      <c r="B71" s="219"/>
      <c r="C71" s="219"/>
      <c r="F71" s="235"/>
      <c r="G71" s="234"/>
      <c r="I71" s="237"/>
      <c r="J71" s="238"/>
    </row>
    <row r="72" spans="1:10" ht="12.75">
      <c r="A72" s="308"/>
      <c r="B72" s="219"/>
      <c r="C72" s="219"/>
      <c r="F72" s="235"/>
      <c r="G72" s="234"/>
      <c r="I72" s="237"/>
      <c r="J72" s="238"/>
    </row>
    <row r="73" spans="1:10" ht="12.75">
      <c r="A73" s="308"/>
      <c r="B73" s="219"/>
      <c r="C73" s="219"/>
      <c r="F73" s="235"/>
      <c r="G73" s="234"/>
      <c r="I73" s="236"/>
      <c r="J73" s="221"/>
    </row>
    <row r="74" spans="1:10" ht="12.75">
      <c r="A74" s="308"/>
      <c r="B74" s="219"/>
      <c r="C74" s="219"/>
      <c r="F74" s="235"/>
      <c r="G74" s="234"/>
      <c r="I74" s="236"/>
      <c r="J74" s="221"/>
    </row>
    <row r="75" spans="1:10" ht="12.75">
      <c r="A75" s="308"/>
      <c r="B75" s="219"/>
      <c r="C75" s="219"/>
      <c r="G75" s="234"/>
      <c r="I75" s="236"/>
      <c r="J75" s="221"/>
    </row>
    <row r="76" spans="1:10" ht="12.75">
      <c r="A76" s="308"/>
      <c r="B76" s="219"/>
      <c r="C76" s="219"/>
      <c r="G76" s="234"/>
      <c r="I76" s="236"/>
      <c r="J76" s="221"/>
    </row>
    <row r="77" spans="1:10" ht="12.75">
      <c r="A77" s="308"/>
      <c r="B77" s="219"/>
      <c r="C77" s="219"/>
      <c r="I77" s="236"/>
      <c r="J77" s="221"/>
    </row>
    <row r="78" spans="1:10" ht="12.75">
      <c r="A78" s="308"/>
      <c r="B78" s="219"/>
      <c r="C78" s="219"/>
      <c r="I78" s="236"/>
      <c r="J78" s="221"/>
    </row>
    <row r="79" spans="1:10" ht="12.75">
      <c r="A79" s="308"/>
      <c r="B79" s="219"/>
      <c r="C79" s="219"/>
      <c r="I79" s="236"/>
      <c r="J79" s="221"/>
    </row>
    <row r="80" spans="1:10" ht="12.75">
      <c r="A80" s="308"/>
      <c r="B80" s="219"/>
      <c r="C80" s="219"/>
      <c r="I80" s="236"/>
      <c r="J80" s="221"/>
    </row>
    <row r="81" spans="2:10" ht="12.75">
      <c r="B81" s="219"/>
      <c r="C81" s="219"/>
      <c r="I81" s="236"/>
      <c r="J81" s="221"/>
    </row>
    <row r="82" spans="2:10" ht="12.75">
      <c r="B82" s="219"/>
      <c r="C82" s="219"/>
      <c r="I82" s="236"/>
      <c r="J82" s="221"/>
    </row>
    <row r="83" spans="2:10" ht="12.75">
      <c r="B83" s="219"/>
      <c r="C83" s="219"/>
      <c r="I83" s="236"/>
      <c r="J83" s="221"/>
    </row>
    <row r="84" spans="2:10" ht="12.75">
      <c r="B84" s="219"/>
      <c r="C84" s="219"/>
      <c r="I84" s="236"/>
      <c r="J84" s="221"/>
    </row>
    <row r="85" spans="2:10" ht="12.75">
      <c r="B85" s="219"/>
      <c r="C85" s="219"/>
      <c r="I85" s="236"/>
      <c r="J85" s="221"/>
    </row>
    <row r="86" spans="2:10" ht="12.75">
      <c r="B86" s="219"/>
      <c r="C86" s="219"/>
      <c r="I86" s="236"/>
      <c r="J86" s="221"/>
    </row>
    <row r="87" spans="2:10" ht="12.75">
      <c r="B87" s="219"/>
      <c r="C87" s="219"/>
      <c r="I87" s="236"/>
      <c r="J87" s="221"/>
    </row>
    <row r="88" spans="2:10" ht="12.75">
      <c r="B88" s="219"/>
      <c r="C88" s="219"/>
      <c r="I88" s="236"/>
      <c r="J88" s="221"/>
    </row>
    <row r="89" spans="2:10" ht="12.75">
      <c r="B89" s="219"/>
      <c r="C89" s="219"/>
      <c r="I89" s="236"/>
      <c r="J89" s="221"/>
    </row>
    <row r="90" spans="2:10" ht="12.75">
      <c r="B90" s="219"/>
      <c r="C90" s="219"/>
      <c r="I90" s="236"/>
      <c r="J90" s="221"/>
    </row>
    <row r="91" spans="2:10" ht="12.75">
      <c r="B91" s="219"/>
      <c r="C91" s="219"/>
      <c r="I91" s="236"/>
      <c r="J91" s="221"/>
    </row>
    <row r="92" spans="2:10" ht="12.75">
      <c r="B92" s="219"/>
      <c r="C92" s="219"/>
      <c r="I92" s="236"/>
      <c r="J92" s="221"/>
    </row>
    <row r="93" spans="2:10" ht="12.75">
      <c r="B93" s="219"/>
      <c r="C93" s="219"/>
      <c r="I93" s="237"/>
      <c r="J93" s="238"/>
    </row>
    <row r="94" spans="2:10" ht="12.75">
      <c r="B94" s="219"/>
      <c r="C94" s="219"/>
      <c r="I94" s="237"/>
      <c r="J94" s="238"/>
    </row>
    <row r="95" spans="2:10" ht="12.75">
      <c r="B95" s="219"/>
      <c r="C95" s="219"/>
      <c r="I95" s="237"/>
      <c r="J95" s="238"/>
    </row>
    <row r="96" spans="2:10" ht="12.75">
      <c r="B96" s="219"/>
      <c r="C96" s="219"/>
      <c r="I96" s="236"/>
      <c r="J96" s="221"/>
    </row>
    <row r="97" spans="2:10" ht="12.75">
      <c r="B97" s="219"/>
      <c r="C97" s="219"/>
      <c r="I97" s="236"/>
      <c r="J97" s="221"/>
    </row>
    <row r="98" spans="2:10" ht="12.75">
      <c r="B98" s="219"/>
      <c r="C98" s="219"/>
      <c r="I98" s="236"/>
      <c r="J98" s="221"/>
    </row>
    <row r="99" spans="2:10" ht="12.75">
      <c r="B99" s="219"/>
      <c r="C99" s="219"/>
      <c r="I99" s="236"/>
      <c r="J99" s="221"/>
    </row>
    <row r="100" spans="2:10" ht="12.75">
      <c r="B100" s="219"/>
      <c r="C100" s="219"/>
      <c r="I100" s="236"/>
      <c r="J100" s="221"/>
    </row>
    <row r="101" spans="2:10" ht="12.75">
      <c r="B101" s="219"/>
      <c r="C101" s="219"/>
      <c r="I101" s="239"/>
      <c r="J101" s="240"/>
    </row>
    <row r="102" spans="2:10" ht="12.75">
      <c r="B102" s="219"/>
      <c r="C102" s="219"/>
      <c r="I102" s="236"/>
      <c r="J102" s="221"/>
    </row>
    <row r="103" spans="2:10" ht="12.75">
      <c r="B103" s="219"/>
      <c r="C103" s="219"/>
      <c r="I103" s="236"/>
      <c r="J103" s="221"/>
    </row>
    <row r="104" spans="2:10" ht="12.75">
      <c r="B104" s="219"/>
      <c r="C104" s="219"/>
      <c r="I104" s="236"/>
      <c r="J104" s="221"/>
    </row>
    <row r="105" spans="2:10" ht="12.75">
      <c r="B105" s="219"/>
      <c r="C105" s="219"/>
      <c r="I105" s="236"/>
      <c r="J105" s="221"/>
    </row>
    <row r="106" spans="2:10" ht="12.75">
      <c r="B106" s="219"/>
      <c r="C106" s="219"/>
      <c r="I106" s="236"/>
      <c r="J106" s="221"/>
    </row>
    <row r="107" spans="2:10" ht="12.75">
      <c r="B107" s="219"/>
      <c r="C107" s="219"/>
      <c r="I107" s="236"/>
      <c r="J107" s="221"/>
    </row>
    <row r="108" spans="2:10" ht="12.75">
      <c r="B108" s="219"/>
      <c r="C108" s="219"/>
      <c r="I108" s="236"/>
      <c r="J108" s="221"/>
    </row>
    <row r="109" spans="2:10" ht="12.75">
      <c r="B109" s="219"/>
      <c r="C109" s="219"/>
      <c r="I109" s="236"/>
      <c r="J109" s="221"/>
    </row>
    <row r="110" spans="2:10" ht="12.75">
      <c r="B110" s="219"/>
      <c r="C110" s="219"/>
      <c r="I110" s="236"/>
      <c r="J110" s="221"/>
    </row>
    <row r="111" spans="2:10" ht="12.75">
      <c r="B111" s="219"/>
      <c r="C111" s="219"/>
      <c r="I111" s="236"/>
      <c r="J111" s="221"/>
    </row>
    <row r="112" spans="2:10" ht="12.75">
      <c r="B112" s="219"/>
      <c r="C112" s="219"/>
      <c r="I112" s="236"/>
      <c r="J112" s="221"/>
    </row>
    <row r="113" spans="2:3" ht="12.75">
      <c r="B113" s="219"/>
      <c r="C113" s="219"/>
    </row>
    <row r="114" spans="2:3" ht="12.75">
      <c r="B114" s="219"/>
      <c r="C114" s="219"/>
    </row>
    <row r="115" spans="2:3" ht="12.75">
      <c r="B115" s="219"/>
      <c r="C115" s="219"/>
    </row>
    <row r="116" spans="2:3" ht="12.75">
      <c r="B116" s="219"/>
      <c r="C116" s="219"/>
    </row>
    <row r="117" spans="2:3" ht="12.75">
      <c r="B117" s="219"/>
      <c r="C117" s="219"/>
    </row>
    <row r="118" spans="2:3" ht="12.75">
      <c r="B118" s="219"/>
      <c r="C118" s="219"/>
    </row>
    <row r="119" spans="2:3" ht="12.75">
      <c r="B119" s="219"/>
      <c r="C119" s="219"/>
    </row>
    <row r="120" spans="2:3" ht="12.75">
      <c r="B120" s="219"/>
      <c r="C120" s="219"/>
    </row>
    <row r="121" spans="2:3" ht="12.75">
      <c r="B121" s="219"/>
      <c r="C121" s="219"/>
    </row>
    <row r="122" spans="2:3" ht="12.75">
      <c r="B122" s="219"/>
      <c r="C122" s="219"/>
    </row>
    <row r="123" spans="2:3" ht="12.75">
      <c r="B123" s="219"/>
      <c r="C123" s="219"/>
    </row>
    <row r="124" spans="2:3" ht="12.75">
      <c r="B124" s="219"/>
      <c r="C124" s="219"/>
    </row>
    <row r="125" spans="2:3" ht="12.75">
      <c r="B125" s="219"/>
      <c r="C125" s="219"/>
    </row>
  </sheetData>
  <printOptions/>
  <pageMargins left="0.75" right="0.75" top="1" bottom="1" header="0.5" footer="0.5"/>
  <pageSetup fitToHeight="1" fitToWidth="1" horizontalDpi="600" verticalDpi="600" orientation="portrait" paperSize="9" scale="88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9"/>
  <sheetViews>
    <sheetView showGridLines="0" workbookViewId="0" topLeftCell="A49">
      <selection activeCell="J44" sqref="J44"/>
    </sheetView>
  </sheetViews>
  <sheetFormatPr defaultColWidth="9.140625" defaultRowHeight="12.75"/>
  <cols>
    <col min="1" max="1" width="43.140625" style="128" customWidth="1"/>
    <col min="2" max="3" width="10.7109375" style="185" customWidth="1"/>
    <col min="4" max="4" width="10.7109375" style="128" customWidth="1"/>
    <col min="5" max="5" width="10.7109375" style="185" customWidth="1"/>
    <col min="6" max="6" width="4.140625" style="128" customWidth="1"/>
    <col min="7" max="16384" width="8.28125" style="128" customWidth="1"/>
  </cols>
  <sheetData>
    <row r="1" spans="1:5" ht="18">
      <c r="A1" s="129" t="s">
        <v>324</v>
      </c>
      <c r="B1" s="130"/>
      <c r="C1" s="130"/>
      <c r="E1" s="316" t="s">
        <v>78</v>
      </c>
    </row>
    <row r="2" spans="1:5" ht="6.75" customHeight="1">
      <c r="A2" s="131"/>
      <c r="B2" s="132"/>
      <c r="C2" s="132"/>
      <c r="D2" s="133"/>
      <c r="E2" s="134"/>
    </row>
    <row r="3" spans="2:5" ht="24.75" customHeight="1">
      <c r="B3" s="186" t="s">
        <v>322</v>
      </c>
      <c r="C3" s="136" t="s">
        <v>321</v>
      </c>
      <c r="D3" s="135" t="s">
        <v>252</v>
      </c>
      <c r="E3" s="136" t="s">
        <v>325</v>
      </c>
    </row>
    <row r="4" spans="1:5" ht="12">
      <c r="A4" s="131" t="s">
        <v>34</v>
      </c>
      <c r="B4" s="137"/>
      <c r="C4" s="138"/>
      <c r="D4" s="139"/>
      <c r="E4" s="140"/>
    </row>
    <row r="5" spans="1:5" ht="2.25" customHeight="1">
      <c r="A5" s="131"/>
      <c r="B5" s="137"/>
      <c r="C5" s="140"/>
      <c r="D5" s="137"/>
      <c r="E5" s="140"/>
    </row>
    <row r="6" spans="1:5" ht="12">
      <c r="A6" s="131" t="s">
        <v>35</v>
      </c>
      <c r="B6" s="141"/>
      <c r="C6" s="142"/>
      <c r="D6" s="141"/>
      <c r="E6" s="142"/>
    </row>
    <row r="7" spans="1:5" s="146" customFormat="1" ht="12">
      <c r="A7" s="143" t="s">
        <v>36</v>
      </c>
      <c r="B7" s="144">
        <f>+'Bilaga 4'!I18</f>
        <v>700</v>
      </c>
      <c r="C7" s="145">
        <v>1735</v>
      </c>
      <c r="D7" s="144">
        <v>1855</v>
      </c>
      <c r="E7" s="145">
        <v>779</v>
      </c>
    </row>
    <row r="8" spans="1:5" s="146" customFormat="1" ht="12">
      <c r="A8" s="143" t="s">
        <v>370</v>
      </c>
      <c r="B8" s="144">
        <f>+'Bilaga 4'!I27</f>
        <v>780</v>
      </c>
      <c r="C8" s="145">
        <v>366</v>
      </c>
      <c r="D8" s="144">
        <v>310</v>
      </c>
      <c r="E8" s="145">
        <v>654</v>
      </c>
    </row>
    <row r="9" spans="1:5" s="146" customFormat="1" ht="12">
      <c r="A9" s="143" t="s">
        <v>37</v>
      </c>
      <c r="B9" s="144">
        <f>+'Bilaga 4'!I33</f>
        <v>0</v>
      </c>
      <c r="C9" s="145">
        <v>0</v>
      </c>
      <c r="D9" s="144">
        <v>0</v>
      </c>
      <c r="E9" s="145">
        <v>0</v>
      </c>
    </row>
    <row r="10" spans="1:5" s="146" customFormat="1" ht="12">
      <c r="A10" s="143" t="s">
        <v>22</v>
      </c>
      <c r="B10" s="144">
        <f>+'Bilaga 4'!I41</f>
        <v>478</v>
      </c>
      <c r="C10" s="145">
        <v>400</v>
      </c>
      <c r="D10" s="144">
        <v>400</v>
      </c>
      <c r="E10" s="145">
        <v>431</v>
      </c>
    </row>
    <row r="11" spans="1:5" s="146" customFormat="1" ht="12">
      <c r="A11" s="143" t="s">
        <v>312</v>
      </c>
      <c r="B11" s="144">
        <f>+'Bilaga 4'!I51</f>
        <v>355</v>
      </c>
      <c r="C11" s="145">
        <v>328</v>
      </c>
      <c r="D11" s="144">
        <v>380</v>
      </c>
      <c r="E11" s="145">
        <v>326</v>
      </c>
    </row>
    <row r="12" spans="1:5" s="146" customFormat="1" ht="12">
      <c r="A12" s="143" t="s">
        <v>332</v>
      </c>
      <c r="B12" s="144">
        <f>+'Bilaga 4'!I61</f>
        <v>154</v>
      </c>
      <c r="C12" s="144">
        <v>134</v>
      </c>
      <c r="D12" s="144">
        <v>248</v>
      </c>
      <c r="E12" s="145">
        <v>0</v>
      </c>
    </row>
    <row r="13" spans="1:5" s="150" customFormat="1" ht="12">
      <c r="A13" s="147" t="s">
        <v>38</v>
      </c>
      <c r="B13" s="148">
        <f>SUM(B7:B12)</f>
        <v>2467</v>
      </c>
      <c r="C13" s="148">
        <f>SUM(C7:C12)</f>
        <v>2963</v>
      </c>
      <c r="D13" s="148">
        <f>SUM(D7:D12)</f>
        <v>3193</v>
      </c>
      <c r="E13" s="149">
        <f>SUM(E7:E12)</f>
        <v>2190</v>
      </c>
    </row>
    <row r="14" spans="1:5" s="146" customFormat="1" ht="6.75" customHeight="1">
      <c r="A14" s="151"/>
      <c r="B14" s="152"/>
      <c r="C14" s="153"/>
      <c r="D14" s="152"/>
      <c r="E14" s="153"/>
    </row>
    <row r="15" spans="1:5" s="146" customFormat="1" ht="12">
      <c r="A15" s="154" t="s">
        <v>39</v>
      </c>
      <c r="B15" s="152"/>
      <c r="C15" s="153"/>
      <c r="D15" s="152"/>
      <c r="E15" s="153"/>
    </row>
    <row r="16" spans="1:5" s="146" customFormat="1" ht="12">
      <c r="A16" s="143" t="s">
        <v>40</v>
      </c>
      <c r="B16" s="144">
        <f>+'Bilaga 4'!I83</f>
        <v>836</v>
      </c>
      <c r="C16" s="145">
        <v>808</v>
      </c>
      <c r="D16" s="144">
        <v>743</v>
      </c>
      <c r="E16" s="145">
        <v>620</v>
      </c>
    </row>
    <row r="17" spans="1:5" s="146" customFormat="1" ht="12">
      <c r="A17" s="143" t="s">
        <v>41</v>
      </c>
      <c r="B17" s="144">
        <f>+'Bilaga 4'!I94</f>
        <v>240</v>
      </c>
      <c r="C17" s="145">
        <v>182</v>
      </c>
      <c r="D17" s="144">
        <v>236</v>
      </c>
      <c r="E17" s="145">
        <v>182</v>
      </c>
    </row>
    <row r="18" spans="1:5" s="146" customFormat="1" ht="12">
      <c r="A18" s="143" t="s">
        <v>42</v>
      </c>
      <c r="B18" s="144">
        <f>+'Bilaga 4'!I100</f>
        <v>5</v>
      </c>
      <c r="C18" s="145">
        <v>5</v>
      </c>
      <c r="D18" s="144">
        <v>5</v>
      </c>
      <c r="E18" s="145">
        <v>0</v>
      </c>
    </row>
    <row r="19" spans="1:5" s="146" customFormat="1" ht="12">
      <c r="A19" s="143" t="s">
        <v>21</v>
      </c>
      <c r="B19" s="144">
        <f>+'Bilaga 4'!I116</f>
        <v>2430</v>
      </c>
      <c r="C19" s="145">
        <v>2294</v>
      </c>
      <c r="D19" s="144">
        <v>2650</v>
      </c>
      <c r="E19" s="145">
        <v>1945</v>
      </c>
    </row>
    <row r="20" spans="1:5" s="146" customFormat="1" ht="12">
      <c r="A20" s="143" t="s">
        <v>17</v>
      </c>
      <c r="B20" s="144">
        <f>+'Bilaga 4'!I132</f>
        <v>727</v>
      </c>
      <c r="C20" s="145">
        <v>720</v>
      </c>
      <c r="D20" s="144">
        <v>774</v>
      </c>
      <c r="E20" s="145">
        <v>700</v>
      </c>
    </row>
    <row r="21" spans="1:5" s="146" customFormat="1" ht="12">
      <c r="A21" s="143" t="s">
        <v>198</v>
      </c>
      <c r="B21" s="144">
        <f>+'Bilaga 4'!I142</f>
        <v>44</v>
      </c>
      <c r="C21" s="145">
        <v>45</v>
      </c>
      <c r="D21" s="144">
        <v>96</v>
      </c>
      <c r="E21" s="145">
        <v>68</v>
      </c>
    </row>
    <row r="22" spans="1:5" s="146" customFormat="1" ht="12">
      <c r="A22" s="143" t="s">
        <v>263</v>
      </c>
      <c r="B22" s="144">
        <v>0</v>
      </c>
      <c r="C22" s="144">
        <v>75</v>
      </c>
      <c r="D22" s="144">
        <v>75</v>
      </c>
      <c r="E22" s="145">
        <v>0</v>
      </c>
    </row>
    <row r="23" spans="1:5" s="146" customFormat="1" ht="12">
      <c r="A23" s="143" t="s">
        <v>340</v>
      </c>
      <c r="B23" s="144">
        <f>SUM('Bilaga 4'!I156)</f>
        <v>255</v>
      </c>
      <c r="C23" s="144">
        <v>0</v>
      </c>
      <c r="D23" s="144">
        <v>0</v>
      </c>
      <c r="E23" s="145">
        <v>0</v>
      </c>
    </row>
    <row r="24" spans="1:5" s="146" customFormat="1" ht="12">
      <c r="A24" s="143" t="s">
        <v>341</v>
      </c>
      <c r="B24" s="144">
        <f>SUM('Bilaga 4'!I164)</f>
        <v>55</v>
      </c>
      <c r="C24" s="144">
        <v>0</v>
      </c>
      <c r="D24" s="144">
        <v>0</v>
      </c>
      <c r="E24" s="145">
        <v>0</v>
      </c>
    </row>
    <row r="25" spans="1:5" s="146" customFormat="1" ht="12">
      <c r="A25" s="143" t="s">
        <v>301</v>
      </c>
      <c r="B25" s="144">
        <f>'Bilaga 4'!G176</f>
        <v>400</v>
      </c>
      <c r="C25" s="144">
        <v>550</v>
      </c>
      <c r="D25" s="144">
        <v>520</v>
      </c>
      <c r="E25" s="145">
        <f>430+89+1</f>
        <v>520</v>
      </c>
    </row>
    <row r="26" spans="1:5" s="150" customFormat="1" ht="12">
      <c r="A26" s="147" t="s">
        <v>38</v>
      </c>
      <c r="B26" s="148">
        <f>SUM(B16:B25)</f>
        <v>4992</v>
      </c>
      <c r="C26" s="148">
        <f>SUM(C16:C25)</f>
        <v>4679</v>
      </c>
      <c r="D26" s="148">
        <f>SUM(D16:D25)</f>
        <v>5099</v>
      </c>
      <c r="E26" s="149">
        <f>SUM(E16:E25)</f>
        <v>4035</v>
      </c>
    </row>
    <row r="27" spans="1:5" s="146" customFormat="1" ht="6.75" customHeight="1">
      <c r="A27" s="143"/>
      <c r="B27" s="155"/>
      <c r="C27" s="156"/>
      <c r="D27" s="155"/>
      <c r="E27" s="156"/>
    </row>
    <row r="28" spans="1:5" s="146" customFormat="1" ht="12">
      <c r="A28" s="154" t="s">
        <v>43</v>
      </c>
      <c r="B28" s="152"/>
      <c r="C28" s="153"/>
      <c r="D28" s="152"/>
      <c r="E28" s="153"/>
    </row>
    <row r="29" spans="1:5" s="146" customFormat="1" ht="12">
      <c r="A29" s="143" t="s">
        <v>44</v>
      </c>
      <c r="B29" s="144">
        <f>+'Bilaga 4'!I194</f>
        <v>165</v>
      </c>
      <c r="C29" s="145">
        <v>180</v>
      </c>
      <c r="D29" s="144">
        <v>190</v>
      </c>
      <c r="E29" s="145">
        <v>250</v>
      </c>
    </row>
    <row r="30" spans="1:5" s="146" customFormat="1" ht="12">
      <c r="A30" s="157" t="s">
        <v>264</v>
      </c>
      <c r="B30" s="158">
        <f>+'Bilaga 4'!I205</f>
        <v>481</v>
      </c>
      <c r="C30" s="159">
        <v>180</v>
      </c>
      <c r="D30" s="158">
        <v>191</v>
      </c>
      <c r="E30" s="159">
        <f>129+17</f>
        <v>146</v>
      </c>
    </row>
    <row r="31" spans="1:5" s="146" customFormat="1" ht="12">
      <c r="A31" s="157" t="s">
        <v>273</v>
      </c>
      <c r="B31" s="158">
        <f>+'Bilaga 4'!I212</f>
        <v>70</v>
      </c>
      <c r="C31" s="159">
        <v>63</v>
      </c>
      <c r="D31" s="158">
        <v>110</v>
      </c>
      <c r="E31" s="159">
        <v>0</v>
      </c>
    </row>
    <row r="32" spans="1:5" s="146" customFormat="1" ht="12">
      <c r="A32" s="157" t="s">
        <v>45</v>
      </c>
      <c r="B32" s="158">
        <f>+'Bilaga 4'!I225</f>
        <v>244</v>
      </c>
      <c r="C32" s="159">
        <v>178</v>
      </c>
      <c r="D32" s="158">
        <v>165</v>
      </c>
      <c r="E32" s="159">
        <v>91</v>
      </c>
    </row>
    <row r="33" spans="1:5" s="146" customFormat="1" ht="12">
      <c r="A33" s="143" t="s">
        <v>46</v>
      </c>
      <c r="B33" s="144">
        <f>'Bilaga 4'!I238</f>
        <v>243</v>
      </c>
      <c r="C33" s="145">
        <v>199</v>
      </c>
      <c r="D33" s="144">
        <v>207</v>
      </c>
      <c r="E33" s="145">
        <v>95</v>
      </c>
    </row>
    <row r="34" spans="1:5" s="146" customFormat="1" ht="12">
      <c r="A34" s="157" t="s">
        <v>47</v>
      </c>
      <c r="B34" s="158">
        <f>+'Bilaga 4'!I248</f>
        <v>80</v>
      </c>
      <c r="C34" s="159">
        <v>62</v>
      </c>
      <c r="D34" s="158">
        <v>96</v>
      </c>
      <c r="E34" s="159">
        <v>58</v>
      </c>
    </row>
    <row r="35" spans="1:5" s="146" customFormat="1" ht="12">
      <c r="A35" s="143" t="s">
        <v>48</v>
      </c>
      <c r="B35" s="144">
        <f>+'Bilaga 4'!I256</f>
        <v>590</v>
      </c>
      <c r="C35" s="145">
        <v>840</v>
      </c>
      <c r="D35" s="144">
        <v>935</v>
      </c>
      <c r="E35" s="145">
        <v>418</v>
      </c>
    </row>
    <row r="36" spans="1:5" s="146" customFormat="1" ht="12">
      <c r="A36" s="143" t="s">
        <v>49</v>
      </c>
      <c r="B36" s="144">
        <f>+'Bilaga 4'!I266</f>
        <v>215</v>
      </c>
      <c r="C36" s="145">
        <v>185</v>
      </c>
      <c r="D36" s="158">
        <v>185</v>
      </c>
      <c r="E36" s="145">
        <v>741</v>
      </c>
    </row>
    <row r="37" spans="1:5" s="146" customFormat="1" ht="12">
      <c r="A37" s="143" t="s">
        <v>276</v>
      </c>
      <c r="B37" s="144">
        <f>+'Bilaga 4'!I272</f>
        <v>110</v>
      </c>
      <c r="C37" s="145">
        <v>636</v>
      </c>
      <c r="D37" s="158">
        <v>749</v>
      </c>
      <c r="E37" s="145">
        <v>0</v>
      </c>
    </row>
    <row r="38" spans="1:5" s="146" customFormat="1" ht="12">
      <c r="A38" s="143" t="s">
        <v>197</v>
      </c>
      <c r="B38" s="144">
        <f>+'Bilaga 4'!I284</f>
        <v>214</v>
      </c>
      <c r="C38" s="145">
        <v>127</v>
      </c>
      <c r="D38" s="144">
        <v>127</v>
      </c>
      <c r="E38" s="145">
        <v>63</v>
      </c>
    </row>
    <row r="39" spans="1:5" s="150" customFormat="1" ht="12">
      <c r="A39" s="147" t="s">
        <v>38</v>
      </c>
      <c r="B39" s="148">
        <f>SUM(B29:B38)</f>
        <v>2412</v>
      </c>
      <c r="C39" s="149">
        <f>SUM(C29:C38)</f>
        <v>2650</v>
      </c>
      <c r="D39" s="149">
        <f>SUM(D29:D38)</f>
        <v>2955</v>
      </c>
      <c r="E39" s="149">
        <f>SUM(E29:E38)</f>
        <v>1862</v>
      </c>
    </row>
    <row r="40" spans="1:5" s="146" customFormat="1" ht="6" customHeight="1">
      <c r="A40" s="157"/>
      <c r="B40" s="152"/>
      <c r="C40" s="153"/>
      <c r="D40" s="152"/>
      <c r="E40" s="153"/>
    </row>
    <row r="41" spans="1:5" s="146" customFormat="1" ht="12">
      <c r="A41" s="154" t="s">
        <v>50</v>
      </c>
      <c r="B41" s="152"/>
      <c r="C41" s="153"/>
      <c r="D41" s="152"/>
      <c r="E41" s="153"/>
    </row>
    <row r="42" spans="1:5" s="146" customFormat="1" ht="12">
      <c r="A42" s="143" t="s">
        <v>352</v>
      </c>
      <c r="B42" s="144">
        <f>+'Bilaga 4'!I305</f>
        <v>406</v>
      </c>
      <c r="C42" s="145">
        <v>246</v>
      </c>
      <c r="D42" s="144">
        <v>309</v>
      </c>
      <c r="E42" s="145">
        <v>250</v>
      </c>
    </row>
    <row r="43" spans="1:5" s="146" customFormat="1" ht="12">
      <c r="A43" s="143" t="s">
        <v>51</v>
      </c>
      <c r="B43" s="144">
        <f>+'Bilaga 4'!I311</f>
        <v>5</v>
      </c>
      <c r="C43" s="145">
        <v>5</v>
      </c>
      <c r="D43" s="144">
        <v>5</v>
      </c>
      <c r="E43" s="145">
        <v>5</v>
      </c>
    </row>
    <row r="44" spans="1:5" s="146" customFormat="1" ht="12">
      <c r="A44" s="143" t="s">
        <v>52</v>
      </c>
      <c r="B44" s="144">
        <f>+'Bilaga 4'!I318</f>
        <v>50</v>
      </c>
      <c r="C44" s="145">
        <v>52</v>
      </c>
      <c r="D44" s="144">
        <v>46</v>
      </c>
      <c r="E44" s="145">
        <v>67</v>
      </c>
    </row>
    <row r="45" spans="1:5" s="146" customFormat="1" ht="12">
      <c r="A45" s="143" t="s">
        <v>161</v>
      </c>
      <c r="B45" s="144">
        <f>+'Bilaga 4'!I325</f>
        <v>0</v>
      </c>
      <c r="C45" s="145">
        <v>338</v>
      </c>
      <c r="D45" s="144">
        <v>330</v>
      </c>
      <c r="E45" s="145">
        <v>0</v>
      </c>
    </row>
    <row r="46" spans="1:5" s="146" customFormat="1" ht="12">
      <c r="A46" s="143" t="s">
        <v>53</v>
      </c>
      <c r="B46" s="144">
        <f>+'Bilaga 4'!I337</f>
        <v>300</v>
      </c>
      <c r="C46" s="145">
        <v>280</v>
      </c>
      <c r="D46" s="144">
        <v>285</v>
      </c>
      <c r="E46" s="145">
        <v>246</v>
      </c>
    </row>
    <row r="47" spans="1:5" s="146" customFormat="1" ht="12">
      <c r="A47" s="143" t="s">
        <v>54</v>
      </c>
      <c r="B47" s="144">
        <f>+'Bilaga 4'!I343</f>
        <v>20</v>
      </c>
      <c r="C47" s="145">
        <v>23</v>
      </c>
      <c r="D47" s="144">
        <v>20</v>
      </c>
      <c r="E47" s="145">
        <v>22</v>
      </c>
    </row>
    <row r="48" spans="1:5" s="146" customFormat="1" ht="12">
      <c r="A48" s="143" t="s">
        <v>55</v>
      </c>
      <c r="B48" s="144">
        <f>+'Bilaga 4'!I349</f>
        <v>15</v>
      </c>
      <c r="C48" s="145">
        <v>15</v>
      </c>
      <c r="D48" s="144">
        <v>10</v>
      </c>
      <c r="E48" s="145">
        <v>5</v>
      </c>
    </row>
    <row r="49" spans="1:5" s="146" customFormat="1" ht="12">
      <c r="A49" s="143" t="s">
        <v>353</v>
      </c>
      <c r="B49" s="144">
        <f>+'Bilaga 4'!I355</f>
        <v>40</v>
      </c>
      <c r="C49" s="145">
        <v>25</v>
      </c>
      <c r="D49" s="144">
        <v>35</v>
      </c>
      <c r="E49" s="145">
        <v>24</v>
      </c>
    </row>
    <row r="50" spans="1:5" s="146" customFormat="1" ht="12">
      <c r="A50" s="143" t="s">
        <v>56</v>
      </c>
      <c r="B50" s="144">
        <v>0</v>
      </c>
      <c r="C50" s="145">
        <v>0</v>
      </c>
      <c r="D50" s="144">
        <v>0</v>
      </c>
      <c r="E50" s="145">
        <v>488</v>
      </c>
    </row>
    <row r="51" spans="1:5" s="150" customFormat="1" ht="12">
      <c r="A51" s="147" t="s">
        <v>38</v>
      </c>
      <c r="B51" s="148">
        <f>SUM(B42:B50)</f>
        <v>836</v>
      </c>
      <c r="C51" s="149">
        <f>SUM(C42:C50)</f>
        <v>984</v>
      </c>
      <c r="D51" s="149">
        <f>SUM(D42:D50)</f>
        <v>1040</v>
      </c>
      <c r="E51" s="149">
        <f>SUM(E42:E50)</f>
        <v>1107</v>
      </c>
    </row>
    <row r="52" spans="1:5" s="146" customFormat="1" ht="6.75" customHeight="1">
      <c r="A52" s="143"/>
      <c r="B52" s="155"/>
      <c r="C52" s="156"/>
      <c r="D52" s="155"/>
      <c r="E52" s="156"/>
    </row>
    <row r="53" spans="1:5" s="146" customFormat="1" ht="12">
      <c r="A53" s="154" t="s">
        <v>57</v>
      </c>
      <c r="B53" s="152"/>
      <c r="C53" s="153"/>
      <c r="D53" s="152"/>
      <c r="E53" s="153"/>
    </row>
    <row r="54" spans="1:5" s="146" customFormat="1" ht="12">
      <c r="A54" s="143" t="s">
        <v>58</v>
      </c>
      <c r="B54" s="144">
        <f>+'Bilaga 4'!I377</f>
        <v>6005</v>
      </c>
      <c r="C54" s="145">
        <v>5299</v>
      </c>
      <c r="D54" s="144">
        <v>5274</v>
      </c>
      <c r="E54" s="145">
        <v>4613</v>
      </c>
    </row>
    <row r="55" spans="1:5" s="146" customFormat="1" ht="12">
      <c r="A55" s="143" t="s">
        <v>59</v>
      </c>
      <c r="B55" s="144">
        <f>+'Bilaga 4'!I386</f>
        <v>1855</v>
      </c>
      <c r="C55" s="145">
        <v>1520</v>
      </c>
      <c r="D55" s="144">
        <v>1700</v>
      </c>
      <c r="E55" s="145">
        <v>1385</v>
      </c>
    </row>
    <row r="56" spans="1:5" s="146" customFormat="1" ht="12">
      <c r="A56" s="143" t="s">
        <v>292</v>
      </c>
      <c r="B56" s="144">
        <f>+'Bilaga 4'!I408</f>
        <v>3661</v>
      </c>
      <c r="C56" s="145">
        <v>3002</v>
      </c>
      <c r="D56" s="144">
        <v>2870</v>
      </c>
      <c r="E56" s="145">
        <v>4668</v>
      </c>
    </row>
    <row r="57" spans="1:5" s="146" customFormat="1" ht="12">
      <c r="A57" s="143" t="s">
        <v>181</v>
      </c>
      <c r="B57" s="144">
        <f>+'Bilaga 4'!I414</f>
        <v>70</v>
      </c>
      <c r="C57" s="145">
        <v>435</v>
      </c>
      <c r="D57" s="144">
        <v>435</v>
      </c>
      <c r="E57" s="145">
        <v>0</v>
      </c>
    </row>
    <row r="58" spans="1:5" s="146" customFormat="1" ht="12">
      <c r="A58" s="143" t="s">
        <v>294</v>
      </c>
      <c r="B58" s="144">
        <f>+'Bilaga 4'!I426</f>
        <v>1570</v>
      </c>
      <c r="C58" s="145">
        <v>1400</v>
      </c>
      <c r="D58" s="144">
        <v>1672</v>
      </c>
      <c r="E58" s="145">
        <v>0</v>
      </c>
    </row>
    <row r="59" spans="1:5" s="146" customFormat="1" ht="12">
      <c r="A59" s="143" t="s">
        <v>291</v>
      </c>
      <c r="B59" s="144">
        <f>+'Bilaga 4'!I434</f>
        <v>240</v>
      </c>
      <c r="C59" s="145">
        <v>403</v>
      </c>
      <c r="D59" s="144">
        <v>280</v>
      </c>
      <c r="E59" s="145">
        <v>0</v>
      </c>
    </row>
    <row r="60" spans="1:5" s="146" customFormat="1" ht="12">
      <c r="A60" s="143" t="s">
        <v>363</v>
      </c>
      <c r="B60" s="144">
        <f>'Bilaga 4'!I443</f>
        <v>555</v>
      </c>
      <c r="C60" s="145">
        <v>0</v>
      </c>
      <c r="D60" s="144">
        <v>0</v>
      </c>
      <c r="E60" s="145">
        <v>0</v>
      </c>
    </row>
    <row r="61" spans="1:5" s="146" customFormat="1" ht="12">
      <c r="A61" s="143" t="s">
        <v>60</v>
      </c>
      <c r="B61" s="144">
        <v>0</v>
      </c>
      <c r="C61" s="145">
        <v>0</v>
      </c>
      <c r="D61" s="144">
        <v>0</v>
      </c>
      <c r="E61" s="145">
        <f>198+69+1</f>
        <v>268</v>
      </c>
    </row>
    <row r="62" spans="1:5" s="160" customFormat="1" ht="12">
      <c r="A62" s="143" t="s">
        <v>61</v>
      </c>
      <c r="B62" s="144">
        <v>-1340</v>
      </c>
      <c r="C62" s="145">
        <v>-1150</v>
      </c>
      <c r="D62" s="144">
        <v>-1230</v>
      </c>
      <c r="E62" s="145">
        <v>-998</v>
      </c>
    </row>
    <row r="63" spans="1:5" s="146" customFormat="1" ht="12">
      <c r="A63" s="147" t="s">
        <v>38</v>
      </c>
      <c r="B63" s="148">
        <f>SUM(B54:B62)</f>
        <v>12616</v>
      </c>
      <c r="C63" s="149">
        <f>SUM(C54:C62)</f>
        <v>10909</v>
      </c>
      <c r="D63" s="149">
        <f>SUM(D54:D62)</f>
        <v>11001</v>
      </c>
      <c r="E63" s="149">
        <f>SUM(E54:E62)</f>
        <v>9936</v>
      </c>
    </row>
    <row r="64" spans="1:5" s="146" customFormat="1" ht="6.75" customHeight="1">
      <c r="A64" s="161"/>
      <c r="B64" s="162"/>
      <c r="C64" s="162"/>
      <c r="D64" s="163"/>
      <c r="E64" s="164"/>
    </row>
    <row r="65" spans="1:5" s="150" customFormat="1" ht="12">
      <c r="A65" s="165" t="s">
        <v>62</v>
      </c>
      <c r="B65" s="166">
        <f>B13+B26+B39+B51+B63</f>
        <v>23323</v>
      </c>
      <c r="C65" s="166">
        <f>SUM(C13+C26+C39+C51+C63)</f>
        <v>22185</v>
      </c>
      <c r="D65" s="166">
        <f>SUM(D13+D26+D39+D51+D63)</f>
        <v>23288</v>
      </c>
      <c r="E65" s="167">
        <f>SUM(E13+E26+E39+E51+E63)</f>
        <v>19130</v>
      </c>
    </row>
    <row r="66" spans="1:5" s="146" customFormat="1" ht="6.75" customHeight="1">
      <c r="A66" s="143"/>
      <c r="B66" s="168"/>
      <c r="C66" s="168"/>
      <c r="D66" s="168"/>
      <c r="E66" s="168"/>
    </row>
    <row r="67" spans="1:5" s="146" customFormat="1" ht="12">
      <c r="A67" s="154" t="s">
        <v>63</v>
      </c>
      <c r="B67" s="152"/>
      <c r="C67" s="152"/>
      <c r="D67" s="152"/>
      <c r="E67" s="153"/>
    </row>
    <row r="68" spans="1:5" s="146" customFormat="1" ht="12">
      <c r="A68" s="143" t="s">
        <v>64</v>
      </c>
      <c r="B68" s="144">
        <f>+'Bilaga 4'!I480</f>
        <v>3602</v>
      </c>
      <c r="C68" s="145">
        <v>3487</v>
      </c>
      <c r="D68" s="144">
        <v>3462</v>
      </c>
      <c r="E68" s="145">
        <v>3144</v>
      </c>
    </row>
    <row r="69" spans="1:5" s="146" customFormat="1" ht="12">
      <c r="A69" s="143" t="s">
        <v>65</v>
      </c>
      <c r="B69" s="144">
        <f>+'Bilaga 4'!I490</f>
        <v>290</v>
      </c>
      <c r="C69" s="144">
        <v>537</v>
      </c>
      <c r="D69" s="144">
        <v>205</v>
      </c>
      <c r="E69" s="145">
        <v>277</v>
      </c>
    </row>
    <row r="70" spans="1:5" s="146" customFormat="1" ht="12">
      <c r="A70" s="143" t="s">
        <v>66</v>
      </c>
      <c r="B70" s="144">
        <f>+'Bilaga 4'!I500</f>
        <v>450</v>
      </c>
      <c r="C70" s="145">
        <v>653</v>
      </c>
      <c r="D70" s="144">
        <v>590</v>
      </c>
      <c r="E70" s="145">
        <v>739</v>
      </c>
    </row>
    <row r="71" spans="1:5" s="146" customFormat="1" ht="12">
      <c r="A71" s="143" t="s">
        <v>67</v>
      </c>
      <c r="B71" s="144">
        <f>+'Bilaga 4'!I508</f>
        <v>310</v>
      </c>
      <c r="C71" s="144">
        <v>278</v>
      </c>
      <c r="D71" s="144">
        <v>267</v>
      </c>
      <c r="E71" s="145">
        <v>314</v>
      </c>
    </row>
    <row r="72" spans="1:5" s="146" customFormat="1" ht="12">
      <c r="A72" s="143" t="s">
        <v>68</v>
      </c>
      <c r="B72" s="144">
        <f>+'Bilaga 4'!I514</f>
        <v>710</v>
      </c>
      <c r="C72" s="145">
        <v>570</v>
      </c>
      <c r="D72" s="144">
        <v>590</v>
      </c>
      <c r="E72" s="145">
        <v>520</v>
      </c>
    </row>
    <row r="73" spans="1:5" s="146" customFormat="1" ht="12">
      <c r="A73" s="143" t="s">
        <v>69</v>
      </c>
      <c r="B73" s="144">
        <f>+'Bilaga 4'!I531</f>
        <v>20635</v>
      </c>
      <c r="C73" s="144">
        <v>18124</v>
      </c>
      <c r="D73" s="144">
        <v>18341</v>
      </c>
      <c r="E73" s="145">
        <v>16314</v>
      </c>
    </row>
    <row r="74" spans="1:5" s="146" customFormat="1" ht="12">
      <c r="A74" s="147" t="s">
        <v>38</v>
      </c>
      <c r="B74" s="169">
        <f>SUM(B68:B73)</f>
        <v>25997</v>
      </c>
      <c r="C74" s="169">
        <f>SUM(C68:C73)</f>
        <v>23649</v>
      </c>
      <c r="D74" s="169">
        <f>SUM(D68:D73)</f>
        <v>23455</v>
      </c>
      <c r="E74" s="170">
        <f>SUM(E68:E73)</f>
        <v>21308</v>
      </c>
    </row>
    <row r="75" spans="1:5" s="174" customFormat="1" ht="6.75" customHeight="1">
      <c r="A75" s="161"/>
      <c r="B75" s="171"/>
      <c r="C75" s="172"/>
      <c r="D75" s="172"/>
      <c r="E75" s="173"/>
    </row>
    <row r="76" spans="1:5" s="174" customFormat="1" ht="12">
      <c r="A76" s="175" t="s">
        <v>70</v>
      </c>
      <c r="B76" s="169">
        <f>B65+B74</f>
        <v>49320</v>
      </c>
      <c r="C76" s="169">
        <f>SUM(C65+C74)</f>
        <v>45834</v>
      </c>
      <c r="D76" s="169">
        <f>SUM(D65+D74)</f>
        <v>46743</v>
      </c>
      <c r="E76" s="170">
        <f>SUM(E65+E74)</f>
        <v>40438</v>
      </c>
    </row>
    <row r="77" spans="1:5" s="174" customFormat="1" ht="6.75" customHeight="1">
      <c r="A77" s="176"/>
      <c r="B77" s="171"/>
      <c r="C77" s="171"/>
      <c r="D77" s="171"/>
      <c r="E77" s="171"/>
    </row>
    <row r="78" spans="1:5" s="174" customFormat="1" ht="6.75" customHeight="1">
      <c r="A78" s="143"/>
      <c r="C78" s="177"/>
      <c r="D78" s="178"/>
      <c r="E78" s="178"/>
    </row>
    <row r="79" spans="1:5" s="146" customFormat="1" ht="12">
      <c r="A79" s="122" t="s">
        <v>71</v>
      </c>
      <c r="B79" s="153"/>
      <c r="C79" s="123"/>
      <c r="D79" s="153"/>
      <c r="E79" s="153"/>
    </row>
    <row r="80" spans="1:5" s="146" customFormat="1" ht="12">
      <c r="A80" s="143" t="s">
        <v>72</v>
      </c>
      <c r="B80" s="144">
        <f>+'Bilaga 4'!I545</f>
        <v>22260</v>
      </c>
      <c r="C80" s="145">
        <v>19700</v>
      </c>
      <c r="D80" s="144">
        <v>19074</v>
      </c>
      <c r="E80" s="145">
        <v>18028</v>
      </c>
    </row>
    <row r="81" spans="1:5" s="146" customFormat="1" ht="12">
      <c r="A81" s="143" t="s">
        <v>199</v>
      </c>
      <c r="B81" s="144">
        <v>0</v>
      </c>
      <c r="C81" s="145">
        <v>0</v>
      </c>
      <c r="D81" s="145">
        <v>0</v>
      </c>
      <c r="E81" s="145">
        <v>353</v>
      </c>
    </row>
    <row r="82" spans="1:5" s="146" customFormat="1" ht="12">
      <c r="A82" s="143" t="s">
        <v>204</v>
      </c>
      <c r="B82" s="144">
        <f>+'Bilaga 4'!I553</f>
        <v>120</v>
      </c>
      <c r="C82" s="145">
        <v>20</v>
      </c>
      <c r="D82" s="144">
        <v>60</v>
      </c>
      <c r="E82" s="145">
        <v>14</v>
      </c>
    </row>
    <row r="83" spans="1:5" s="146" customFormat="1" ht="12">
      <c r="A83" s="147" t="s">
        <v>38</v>
      </c>
      <c r="B83" s="149">
        <f>SUM(B80:B82)</f>
        <v>22380</v>
      </c>
      <c r="C83" s="149">
        <f>SUM(C80:C82)</f>
        <v>19720</v>
      </c>
      <c r="D83" s="149">
        <f>SUM(D80:D82)</f>
        <v>19134</v>
      </c>
      <c r="E83" s="149">
        <f>SUM(E80:E82)</f>
        <v>18395</v>
      </c>
    </row>
    <row r="84" spans="1:5" ht="6.75" customHeight="1">
      <c r="A84" s="161"/>
      <c r="B84" s="162"/>
      <c r="C84" s="162"/>
      <c r="D84" s="162"/>
      <c r="E84" s="162"/>
    </row>
    <row r="85" spans="1:5" ht="12">
      <c r="A85" s="175" t="s">
        <v>73</v>
      </c>
      <c r="B85" s="149">
        <f>B83</f>
        <v>22380</v>
      </c>
      <c r="C85" s="149">
        <f>SUM(C83)</f>
        <v>19720</v>
      </c>
      <c r="D85" s="149">
        <f>SUM(D83)</f>
        <v>19134</v>
      </c>
      <c r="E85" s="149">
        <f>SUM(E83)</f>
        <v>18395</v>
      </c>
    </row>
    <row r="86" spans="1:5" s="179" customFormat="1" ht="6.75" customHeight="1">
      <c r="A86" s="143"/>
      <c r="B86" s="178"/>
      <c r="C86" s="178"/>
      <c r="D86" s="178"/>
      <c r="E86" s="178"/>
    </row>
    <row r="87" spans="1:5" ht="12">
      <c r="A87" s="330" t="s">
        <v>74</v>
      </c>
      <c r="B87" s="331">
        <f>B76+B85</f>
        <v>71700</v>
      </c>
      <c r="C87" s="331">
        <f>SUM(C76+C85)</f>
        <v>65554</v>
      </c>
      <c r="D87" s="331">
        <f>SUM(D76+D85)</f>
        <v>65877</v>
      </c>
      <c r="E87" s="331">
        <f>SUM(E76+E85)</f>
        <v>58833</v>
      </c>
    </row>
    <row r="88" spans="1:5" ht="12">
      <c r="A88" s="176"/>
      <c r="B88" s="134"/>
      <c r="C88" s="134"/>
      <c r="D88" s="134"/>
      <c r="E88" s="134"/>
    </row>
    <row r="89" spans="1:5" ht="12">
      <c r="A89" s="176" t="s">
        <v>75</v>
      </c>
      <c r="B89" s="329"/>
      <c r="C89" s="123"/>
      <c r="D89" s="123"/>
      <c r="E89" s="134"/>
    </row>
    <row r="90" spans="1:5" ht="12">
      <c r="A90" s="151" t="s">
        <v>76</v>
      </c>
      <c r="B90" s="180">
        <f>B65</f>
        <v>23323</v>
      </c>
      <c r="C90" s="180">
        <f>SUM(C65)</f>
        <v>22185</v>
      </c>
      <c r="D90" s="180">
        <f>SUM(D65)</f>
        <v>23288</v>
      </c>
      <c r="E90" s="180">
        <f>SUM(E65)</f>
        <v>19130</v>
      </c>
    </row>
    <row r="91" spans="1:5" ht="12">
      <c r="A91" s="151" t="s">
        <v>77</v>
      </c>
      <c r="B91" s="181">
        <f>B74-B92</f>
        <v>5362</v>
      </c>
      <c r="C91" s="181">
        <f>SUM(C74-C73)</f>
        <v>5525</v>
      </c>
      <c r="D91" s="181">
        <f>SUM(D74-D73)</f>
        <v>5114</v>
      </c>
      <c r="E91" s="181">
        <f>SUM(E74-E73)</f>
        <v>4994</v>
      </c>
    </row>
    <row r="92" spans="1:5" ht="12">
      <c r="A92" s="151" t="s">
        <v>8</v>
      </c>
      <c r="B92" s="181">
        <f>B73</f>
        <v>20635</v>
      </c>
      <c r="C92" s="181">
        <f>SUM(C73)</f>
        <v>18124</v>
      </c>
      <c r="D92" s="181">
        <f>SUM(D73)</f>
        <v>18341</v>
      </c>
      <c r="E92" s="181">
        <f>SUM(E73)</f>
        <v>16314</v>
      </c>
    </row>
    <row r="93" spans="1:5" ht="12">
      <c r="A93" s="122" t="s">
        <v>9</v>
      </c>
      <c r="B93" s="182">
        <f>B90+B91+B92</f>
        <v>49320</v>
      </c>
      <c r="C93" s="182">
        <f>SUM(C76)</f>
        <v>45834</v>
      </c>
      <c r="D93" s="182">
        <f>SUM(D76)</f>
        <v>46743</v>
      </c>
      <c r="E93" s="182">
        <f>SUM(E76)</f>
        <v>40438</v>
      </c>
    </row>
    <row r="94" spans="1:5" ht="12">
      <c r="A94" s="122" t="s">
        <v>154</v>
      </c>
      <c r="B94" s="183">
        <f>B85</f>
        <v>22380</v>
      </c>
      <c r="C94" s="183">
        <f>SUM(C85)</f>
        <v>19720</v>
      </c>
      <c r="D94" s="183">
        <f>SUM(D85)</f>
        <v>19134</v>
      </c>
      <c r="E94" s="183">
        <f>SUM(E85)</f>
        <v>18395</v>
      </c>
    </row>
    <row r="95" spans="1:5" ht="12">
      <c r="A95" s="184" t="s">
        <v>74</v>
      </c>
      <c r="B95" s="170">
        <f>B93+B94</f>
        <v>71700</v>
      </c>
      <c r="C95" s="170">
        <f>+C93+C94</f>
        <v>65554</v>
      </c>
      <c r="D95" s="170">
        <f>+D93+D94</f>
        <v>65877</v>
      </c>
      <c r="E95" s="170">
        <f>+E93+E94</f>
        <v>58833</v>
      </c>
    </row>
    <row r="96" spans="1:5" ht="12">
      <c r="A96" s="122"/>
      <c r="B96" s="123"/>
      <c r="C96" s="123"/>
      <c r="D96" s="122"/>
      <c r="E96" s="123"/>
    </row>
    <row r="97" spans="1:5" ht="12">
      <c r="A97" s="151"/>
      <c r="B97" s="123"/>
      <c r="C97" s="123"/>
      <c r="D97" s="146"/>
      <c r="E97" s="123"/>
    </row>
    <row r="98" spans="1:5" ht="12">
      <c r="A98" s="146"/>
      <c r="B98" s="123"/>
      <c r="C98" s="123"/>
      <c r="D98" s="150"/>
      <c r="E98" s="123"/>
    </row>
    <row r="99" spans="2:5" ht="12">
      <c r="B99" s="144"/>
      <c r="C99" s="123"/>
      <c r="E99" s="123"/>
    </row>
    <row r="100" spans="2:5" ht="12">
      <c r="B100" s="123"/>
      <c r="C100" s="123"/>
      <c r="E100" s="123"/>
    </row>
    <row r="101" spans="2:5" ht="12">
      <c r="B101" s="123"/>
      <c r="C101" s="123"/>
      <c r="E101" s="123"/>
    </row>
    <row r="102" spans="2:5" ht="12">
      <c r="B102" s="123"/>
      <c r="C102" s="123"/>
      <c r="E102" s="123"/>
    </row>
    <row r="103" spans="2:5" ht="12">
      <c r="B103" s="123"/>
      <c r="C103" s="123"/>
      <c r="E103" s="123"/>
    </row>
    <row r="104" spans="2:5" ht="12">
      <c r="B104" s="123"/>
      <c r="C104" s="123"/>
      <c r="E104" s="123"/>
    </row>
    <row r="105" spans="2:5" ht="12">
      <c r="B105" s="123"/>
      <c r="C105" s="123"/>
      <c r="E105" s="123"/>
    </row>
    <row r="106" spans="2:5" ht="12">
      <c r="B106" s="123"/>
      <c r="C106" s="123"/>
      <c r="E106" s="123"/>
    </row>
    <row r="107" spans="2:5" ht="12">
      <c r="B107" s="123"/>
      <c r="C107" s="123"/>
      <c r="E107" s="123"/>
    </row>
    <row r="108" spans="2:5" ht="12">
      <c r="B108" s="123"/>
      <c r="C108" s="123"/>
      <c r="E108" s="123"/>
    </row>
    <row r="109" spans="2:5" ht="12">
      <c r="B109" s="123"/>
      <c r="C109" s="123"/>
      <c r="E109" s="123"/>
    </row>
    <row r="110" spans="2:5" ht="12">
      <c r="B110" s="123"/>
      <c r="C110" s="123"/>
      <c r="E110" s="123"/>
    </row>
    <row r="111" spans="2:5" ht="12">
      <c r="B111" s="123"/>
      <c r="C111" s="123"/>
      <c r="E111" s="123"/>
    </row>
    <row r="112" spans="2:5" ht="12">
      <c r="B112" s="123"/>
      <c r="C112" s="123"/>
      <c r="E112" s="123"/>
    </row>
    <row r="113" spans="2:5" ht="12">
      <c r="B113" s="123"/>
      <c r="C113" s="123"/>
      <c r="E113" s="123"/>
    </row>
    <row r="114" spans="2:5" ht="12">
      <c r="B114" s="123"/>
      <c r="C114" s="123"/>
      <c r="E114" s="123"/>
    </row>
    <row r="115" spans="2:5" ht="12">
      <c r="B115" s="123"/>
      <c r="C115" s="123"/>
      <c r="E115" s="123"/>
    </row>
    <row r="116" spans="2:5" ht="12">
      <c r="B116" s="123"/>
      <c r="C116" s="123"/>
      <c r="E116" s="123"/>
    </row>
    <row r="117" spans="2:5" ht="12">
      <c r="B117" s="123"/>
      <c r="C117" s="123"/>
      <c r="E117" s="123"/>
    </row>
    <row r="118" spans="2:5" ht="12">
      <c r="B118" s="123"/>
      <c r="C118" s="123"/>
      <c r="E118" s="123"/>
    </row>
    <row r="119" spans="2:5" ht="12">
      <c r="B119" s="123"/>
      <c r="C119" s="123"/>
      <c r="E119" s="123"/>
    </row>
    <row r="120" spans="2:5" ht="12">
      <c r="B120" s="123"/>
      <c r="C120" s="123"/>
      <c r="E120" s="123"/>
    </row>
    <row r="121" spans="2:5" ht="12">
      <c r="B121" s="123"/>
      <c r="C121" s="123"/>
      <c r="E121" s="123"/>
    </row>
    <row r="122" spans="2:5" ht="12">
      <c r="B122" s="123"/>
      <c r="C122" s="123"/>
      <c r="E122" s="123"/>
    </row>
    <row r="123" spans="2:5" ht="12">
      <c r="B123" s="123"/>
      <c r="C123" s="123"/>
      <c r="E123" s="123"/>
    </row>
    <row r="124" spans="2:5" ht="12">
      <c r="B124" s="123"/>
      <c r="C124" s="123"/>
      <c r="E124" s="123"/>
    </row>
    <row r="125" spans="2:5" ht="12">
      <c r="B125" s="123"/>
      <c r="C125" s="123"/>
      <c r="E125" s="123"/>
    </row>
    <row r="126" spans="2:5" ht="12">
      <c r="B126" s="123"/>
      <c r="C126" s="123"/>
      <c r="E126" s="123"/>
    </row>
    <row r="127" spans="2:5" ht="12">
      <c r="B127" s="123"/>
      <c r="C127" s="123"/>
      <c r="E127" s="123"/>
    </row>
    <row r="128" spans="2:5" ht="12">
      <c r="B128" s="123"/>
      <c r="C128" s="123"/>
      <c r="E128" s="123"/>
    </row>
    <row r="129" spans="2:5" ht="12">
      <c r="B129" s="123"/>
      <c r="C129" s="123"/>
      <c r="E129" s="123"/>
    </row>
    <row r="130" spans="2:5" ht="12">
      <c r="B130" s="123"/>
      <c r="C130" s="123"/>
      <c r="E130" s="123"/>
    </row>
    <row r="131" spans="2:5" ht="12">
      <c r="B131" s="123"/>
      <c r="C131" s="123"/>
      <c r="E131" s="123"/>
    </row>
    <row r="132" spans="2:5" ht="12">
      <c r="B132" s="123"/>
      <c r="C132" s="123"/>
      <c r="E132" s="123"/>
    </row>
    <row r="133" spans="2:5" ht="12">
      <c r="B133" s="123"/>
      <c r="C133" s="123"/>
      <c r="E133" s="123"/>
    </row>
    <row r="134" spans="2:5" ht="12">
      <c r="B134" s="123"/>
      <c r="C134" s="123"/>
      <c r="E134" s="123"/>
    </row>
    <row r="135" spans="2:5" ht="12">
      <c r="B135" s="123"/>
      <c r="C135" s="123"/>
      <c r="E135" s="123"/>
    </row>
    <row r="136" spans="2:5" ht="12">
      <c r="B136" s="123"/>
      <c r="C136" s="123"/>
      <c r="E136" s="123"/>
    </row>
    <row r="137" spans="2:5" ht="12">
      <c r="B137" s="123"/>
      <c r="C137" s="123"/>
      <c r="E137" s="123"/>
    </row>
    <row r="138" spans="2:5" ht="12">
      <c r="B138" s="123"/>
      <c r="C138" s="123"/>
      <c r="E138" s="123"/>
    </row>
    <row r="139" spans="2:5" ht="12">
      <c r="B139" s="123"/>
      <c r="C139" s="123"/>
      <c r="E139" s="123"/>
    </row>
    <row r="140" spans="2:5" ht="12">
      <c r="B140" s="123"/>
      <c r="C140" s="123"/>
      <c r="E140" s="123"/>
    </row>
    <row r="141" spans="2:5" ht="12">
      <c r="B141" s="123"/>
      <c r="C141" s="123"/>
      <c r="E141" s="123"/>
    </row>
    <row r="142" spans="2:5" ht="12">
      <c r="B142" s="123"/>
      <c r="C142" s="123"/>
      <c r="E142" s="123"/>
    </row>
    <row r="143" spans="2:5" ht="12">
      <c r="B143" s="123"/>
      <c r="C143" s="123"/>
      <c r="E143" s="123"/>
    </row>
    <row r="144" spans="2:5" ht="12">
      <c r="B144" s="123"/>
      <c r="C144" s="123"/>
      <c r="E144" s="123"/>
    </row>
    <row r="145" spans="2:5" ht="12">
      <c r="B145" s="123"/>
      <c r="C145" s="123"/>
      <c r="E145" s="123"/>
    </row>
    <row r="146" spans="2:5" ht="12">
      <c r="B146" s="123"/>
      <c r="C146" s="123"/>
      <c r="E146" s="123"/>
    </row>
    <row r="147" spans="2:5" ht="12">
      <c r="B147" s="123"/>
      <c r="C147" s="123"/>
      <c r="E147" s="123"/>
    </row>
    <row r="148" spans="2:5" ht="12">
      <c r="B148" s="123"/>
      <c r="C148" s="123"/>
      <c r="E148" s="123"/>
    </row>
    <row r="149" spans="2:5" ht="12">
      <c r="B149" s="123"/>
      <c r="C149" s="123"/>
      <c r="E149" s="123"/>
    </row>
    <row r="150" spans="2:5" ht="12">
      <c r="B150" s="123"/>
      <c r="C150" s="123"/>
      <c r="E150" s="123"/>
    </row>
    <row r="151" spans="2:5" ht="12">
      <c r="B151" s="123"/>
      <c r="C151" s="123"/>
      <c r="E151" s="123"/>
    </row>
    <row r="152" spans="2:5" ht="12">
      <c r="B152" s="123"/>
      <c r="C152" s="123"/>
      <c r="E152" s="123"/>
    </row>
    <row r="153" spans="2:5" ht="12">
      <c r="B153" s="123"/>
      <c r="C153" s="123"/>
      <c r="E153" s="123"/>
    </row>
    <row r="154" spans="2:5" ht="12">
      <c r="B154" s="123"/>
      <c r="C154" s="123"/>
      <c r="E154" s="123"/>
    </row>
    <row r="155" spans="2:5" ht="12">
      <c r="B155" s="123"/>
      <c r="C155" s="123"/>
      <c r="E155" s="123"/>
    </row>
    <row r="156" spans="2:5" ht="12">
      <c r="B156" s="123"/>
      <c r="C156" s="123"/>
      <c r="E156" s="123"/>
    </row>
    <row r="157" spans="2:5" ht="12">
      <c r="B157" s="123"/>
      <c r="C157" s="123"/>
      <c r="E157" s="123"/>
    </row>
    <row r="158" spans="2:5" ht="12">
      <c r="B158" s="123"/>
      <c r="C158" s="123"/>
      <c r="E158" s="123"/>
    </row>
    <row r="159" spans="2:5" ht="12">
      <c r="B159" s="123"/>
      <c r="C159" s="123"/>
      <c r="E159" s="123"/>
    </row>
    <row r="160" spans="2:5" ht="12">
      <c r="B160" s="123"/>
      <c r="C160" s="123"/>
      <c r="E160" s="123"/>
    </row>
    <row r="161" spans="2:5" ht="12">
      <c r="B161" s="123"/>
      <c r="C161" s="123"/>
      <c r="E161" s="123"/>
    </row>
    <row r="162" spans="2:5" ht="12">
      <c r="B162" s="123"/>
      <c r="C162" s="123"/>
      <c r="E162" s="123"/>
    </row>
    <row r="163" spans="2:5" ht="12">
      <c r="B163" s="123"/>
      <c r="C163" s="123"/>
      <c r="E163" s="123"/>
    </row>
    <row r="164" spans="2:5" ht="12">
      <c r="B164" s="123"/>
      <c r="C164" s="123"/>
      <c r="E164" s="123"/>
    </row>
    <row r="165" spans="2:5" ht="12">
      <c r="B165" s="123"/>
      <c r="C165" s="123"/>
      <c r="E165" s="123"/>
    </row>
    <row r="166" spans="2:5" ht="12">
      <c r="B166" s="123"/>
      <c r="C166" s="123"/>
      <c r="E166" s="123"/>
    </row>
    <row r="167" spans="2:5" ht="12">
      <c r="B167" s="123"/>
      <c r="C167" s="123"/>
      <c r="E167" s="123"/>
    </row>
    <row r="168" spans="2:5" ht="12">
      <c r="B168" s="123"/>
      <c r="C168" s="123"/>
      <c r="E168" s="123"/>
    </row>
    <row r="169" spans="2:5" ht="12">
      <c r="B169" s="123"/>
      <c r="C169" s="123"/>
      <c r="E169" s="123"/>
    </row>
    <row r="170" spans="2:5" ht="12">
      <c r="B170" s="123"/>
      <c r="C170" s="123"/>
      <c r="E170" s="123"/>
    </row>
    <row r="171" spans="2:5" ht="12">
      <c r="B171" s="123"/>
      <c r="C171" s="123"/>
      <c r="E171" s="123"/>
    </row>
    <row r="172" spans="2:5" ht="12">
      <c r="B172" s="123"/>
      <c r="C172" s="123"/>
      <c r="E172" s="123"/>
    </row>
    <row r="173" spans="2:5" ht="12">
      <c r="B173" s="123"/>
      <c r="C173" s="123"/>
      <c r="E173" s="123"/>
    </row>
    <row r="174" spans="2:5" ht="12">
      <c r="B174" s="123"/>
      <c r="C174" s="123"/>
      <c r="E174" s="123"/>
    </row>
    <row r="175" spans="2:5" ht="12">
      <c r="B175" s="123"/>
      <c r="C175" s="123"/>
      <c r="E175" s="123"/>
    </row>
    <row r="176" spans="2:5" ht="12">
      <c r="B176" s="123"/>
      <c r="C176" s="123"/>
      <c r="E176" s="123"/>
    </row>
    <row r="177" spans="2:5" ht="12">
      <c r="B177" s="123"/>
      <c r="C177" s="123"/>
      <c r="E177" s="123"/>
    </row>
    <row r="178" spans="2:5" ht="12">
      <c r="B178" s="123"/>
      <c r="C178" s="123"/>
      <c r="E178" s="123"/>
    </row>
    <row r="179" spans="2:5" ht="12">
      <c r="B179" s="123"/>
      <c r="C179" s="123"/>
      <c r="E179" s="123"/>
    </row>
    <row r="180" spans="2:5" ht="12">
      <c r="B180" s="123"/>
      <c r="C180" s="123"/>
      <c r="E180" s="123"/>
    </row>
    <row r="181" spans="2:5" ht="12">
      <c r="B181" s="123"/>
      <c r="C181" s="123"/>
      <c r="E181" s="123"/>
    </row>
    <row r="182" spans="2:5" ht="12">
      <c r="B182" s="123"/>
      <c r="C182" s="123"/>
      <c r="E182" s="123"/>
    </row>
    <row r="183" spans="2:5" ht="12">
      <c r="B183" s="123"/>
      <c r="C183" s="123"/>
      <c r="E183" s="123"/>
    </row>
    <row r="184" spans="2:5" ht="12">
      <c r="B184" s="123"/>
      <c r="C184" s="123"/>
      <c r="E184" s="123"/>
    </row>
    <row r="185" spans="2:5" ht="12">
      <c r="B185" s="123"/>
      <c r="C185" s="123"/>
      <c r="E185" s="123"/>
    </row>
    <row r="186" spans="2:5" ht="12">
      <c r="B186" s="123"/>
      <c r="C186" s="123"/>
      <c r="E186" s="123"/>
    </row>
    <row r="187" spans="2:5" ht="12">
      <c r="B187" s="123"/>
      <c r="C187" s="123"/>
      <c r="E187" s="123"/>
    </row>
    <row r="188" spans="2:5" ht="12">
      <c r="B188" s="123"/>
      <c r="C188" s="123"/>
      <c r="E188" s="123"/>
    </row>
    <row r="189" spans="2:5" ht="12">
      <c r="B189" s="123"/>
      <c r="C189" s="123"/>
      <c r="E189" s="123"/>
    </row>
    <row r="190" spans="2:5" ht="12">
      <c r="B190" s="123"/>
      <c r="C190" s="123"/>
      <c r="E190" s="123"/>
    </row>
    <row r="191" spans="2:5" ht="12">
      <c r="B191" s="123"/>
      <c r="C191" s="123"/>
      <c r="E191" s="123"/>
    </row>
    <row r="192" spans="2:5" ht="12">
      <c r="B192" s="123"/>
      <c r="C192" s="123"/>
      <c r="E192" s="123"/>
    </row>
    <row r="193" spans="2:5" ht="12">
      <c r="B193" s="123"/>
      <c r="C193" s="123"/>
      <c r="E193" s="123"/>
    </row>
    <row r="194" spans="2:5" ht="12">
      <c r="B194" s="123"/>
      <c r="C194" s="123"/>
      <c r="E194" s="123"/>
    </row>
    <row r="195" spans="2:5" ht="12">
      <c r="B195" s="123"/>
      <c r="C195" s="123"/>
      <c r="E195" s="123"/>
    </row>
    <row r="196" spans="2:5" ht="12">
      <c r="B196" s="123"/>
      <c r="C196" s="123"/>
      <c r="E196" s="123"/>
    </row>
    <row r="197" spans="2:5" ht="12">
      <c r="B197" s="123"/>
      <c r="C197" s="123"/>
      <c r="E197" s="123"/>
    </row>
    <row r="198" spans="2:5" ht="12">
      <c r="B198" s="123"/>
      <c r="C198" s="123"/>
      <c r="E198" s="123"/>
    </row>
    <row r="199" spans="2:5" ht="12">
      <c r="B199" s="123"/>
      <c r="C199" s="123"/>
      <c r="E199" s="123"/>
    </row>
    <row r="200" spans="2:5" ht="12">
      <c r="B200" s="123"/>
      <c r="C200" s="123"/>
      <c r="E200" s="123"/>
    </row>
    <row r="201" spans="2:5" ht="12">
      <c r="B201" s="123"/>
      <c r="C201" s="123"/>
      <c r="E201" s="123"/>
    </row>
    <row r="202" spans="2:5" ht="12">
      <c r="B202" s="123"/>
      <c r="C202" s="123"/>
      <c r="E202" s="123"/>
    </row>
    <row r="203" spans="2:5" ht="12">
      <c r="B203" s="123"/>
      <c r="C203" s="123"/>
      <c r="E203" s="123"/>
    </row>
    <row r="204" spans="2:5" ht="12">
      <c r="B204" s="123"/>
      <c r="C204" s="123"/>
      <c r="E204" s="123"/>
    </row>
    <row r="205" spans="2:5" ht="12">
      <c r="B205" s="123"/>
      <c r="C205" s="123"/>
      <c r="E205" s="123"/>
    </row>
    <row r="206" spans="2:5" ht="12">
      <c r="B206" s="123"/>
      <c r="C206" s="123"/>
      <c r="E206" s="123"/>
    </row>
    <row r="207" spans="2:5" ht="12">
      <c r="B207" s="123"/>
      <c r="C207" s="123"/>
      <c r="E207" s="123"/>
    </row>
    <row r="208" spans="2:5" ht="12">
      <c r="B208" s="123"/>
      <c r="C208" s="123"/>
      <c r="E208" s="123"/>
    </row>
    <row r="209" spans="2:5" ht="12">
      <c r="B209" s="123"/>
      <c r="C209" s="123"/>
      <c r="E209" s="123"/>
    </row>
    <row r="210" spans="2:5" ht="12">
      <c r="B210" s="123"/>
      <c r="C210" s="123"/>
      <c r="E210" s="123"/>
    </row>
    <row r="211" spans="2:5" ht="12">
      <c r="B211" s="123"/>
      <c r="C211" s="123"/>
      <c r="E211" s="123"/>
    </row>
    <row r="212" spans="2:5" ht="12">
      <c r="B212" s="123"/>
      <c r="C212" s="123"/>
      <c r="E212" s="123"/>
    </row>
    <row r="213" spans="2:5" ht="12">
      <c r="B213" s="123"/>
      <c r="C213" s="123"/>
      <c r="E213" s="123"/>
    </row>
    <row r="214" spans="2:5" ht="12">
      <c r="B214" s="123"/>
      <c r="C214" s="123"/>
      <c r="E214" s="123"/>
    </row>
    <row r="215" spans="2:5" ht="12">
      <c r="B215" s="123"/>
      <c r="C215" s="123"/>
      <c r="E215" s="123"/>
    </row>
    <row r="216" spans="2:5" ht="12">
      <c r="B216" s="123"/>
      <c r="C216" s="123"/>
      <c r="E216" s="123"/>
    </row>
    <row r="217" spans="2:5" ht="12">
      <c r="B217" s="123"/>
      <c r="C217" s="123"/>
      <c r="E217" s="123"/>
    </row>
    <row r="218" spans="2:3" ht="12">
      <c r="B218" s="123"/>
      <c r="C218" s="123"/>
    </row>
    <row r="219" spans="2:3" ht="12">
      <c r="B219" s="123"/>
      <c r="C219" s="123"/>
    </row>
  </sheetData>
  <printOptions/>
  <pageMargins left="0.75" right="0.75" top="0.28" bottom="0.27" header="0.21" footer="0.2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111111111111111111111111"/>
  <dimension ref="A1:N579"/>
  <sheetViews>
    <sheetView showGridLines="0" tabSelected="1" view="pageBreakPreview" zoomScale="60" zoomScaleNormal="90" workbookViewId="0" topLeftCell="A522">
      <selection activeCell="N180" sqref="N180"/>
    </sheetView>
  </sheetViews>
  <sheetFormatPr defaultColWidth="9.140625" defaultRowHeight="12.75"/>
  <cols>
    <col min="1" max="2" width="6.7109375" style="1" customWidth="1"/>
    <col min="3" max="3" width="9.140625" style="1" customWidth="1"/>
    <col min="4" max="4" width="8.7109375" style="340" customWidth="1"/>
    <col min="5" max="5" width="27.00390625" style="1" customWidth="1"/>
    <col min="6" max="6" width="10.7109375" style="1" customWidth="1"/>
    <col min="7" max="7" width="10.57421875" style="1" customWidth="1"/>
    <col min="8" max="8" width="10.57421875" style="6" customWidth="1"/>
    <col min="9" max="9" width="11.57421875" style="6" customWidth="1"/>
    <col min="10" max="10" width="12.00390625" style="187" customWidth="1"/>
    <col min="11" max="11" width="11.8515625" style="67" bestFit="1" customWidth="1"/>
    <col min="12" max="12" width="11.28125" style="1" bestFit="1" customWidth="1"/>
    <col min="13" max="13" width="10.28125" style="1" customWidth="1"/>
    <col min="14" max="14" width="17.140625" style="1" customWidth="1"/>
    <col min="15" max="16384" width="10.28125" style="1" customWidth="1"/>
  </cols>
  <sheetData>
    <row r="1" spans="3:11" ht="23.25">
      <c r="C1" s="2" t="s">
        <v>326</v>
      </c>
      <c r="F1" s="3"/>
      <c r="G1" s="4"/>
      <c r="H1" s="5"/>
      <c r="J1" s="315" t="s">
        <v>313</v>
      </c>
      <c r="K1" s="7"/>
    </row>
    <row r="2" spans="3:11" ht="18">
      <c r="C2" s="8" t="s">
        <v>83</v>
      </c>
      <c r="E2" s="8"/>
      <c r="F2" s="9"/>
      <c r="G2" s="9"/>
      <c r="H2" s="5"/>
      <c r="K2" s="7"/>
    </row>
    <row r="3" spans="3:11" ht="12.75" customHeight="1">
      <c r="C3" s="8"/>
      <c r="E3" s="8"/>
      <c r="F3" s="9"/>
      <c r="G3" s="9"/>
      <c r="H3" s="5"/>
      <c r="K3" s="7"/>
    </row>
    <row r="4" spans="3:12" ht="24" customHeight="1">
      <c r="C4" s="10" t="s">
        <v>80</v>
      </c>
      <c r="D4" s="341" t="s">
        <v>81</v>
      </c>
      <c r="E4" s="11"/>
      <c r="F4" s="12" t="s">
        <v>82</v>
      </c>
      <c r="G4" s="12" t="s">
        <v>217</v>
      </c>
      <c r="H4" s="13" t="s">
        <v>218</v>
      </c>
      <c r="I4" s="14" t="s">
        <v>219</v>
      </c>
      <c r="J4" s="353" t="s">
        <v>252</v>
      </c>
      <c r="K4" s="7"/>
      <c r="L4" s="322"/>
    </row>
    <row r="5" spans="3:11" ht="12.75" customHeight="1">
      <c r="C5" s="8"/>
      <c r="E5" s="35"/>
      <c r="F5" s="24"/>
      <c r="G5" s="24"/>
      <c r="H5" s="36"/>
      <c r="I5" s="37"/>
      <c r="J5" s="32"/>
      <c r="K5" s="7"/>
    </row>
    <row r="6" spans="3:11" ht="19.5" customHeight="1">
      <c r="C6" s="15" t="s">
        <v>36</v>
      </c>
      <c r="D6" s="342"/>
      <c r="E6" s="38"/>
      <c r="F6" s="39"/>
      <c r="G6" s="39"/>
      <c r="H6" s="40"/>
      <c r="I6" s="19"/>
      <c r="J6" s="189"/>
      <c r="K6" s="7"/>
    </row>
    <row r="7" spans="3:11" ht="7.5" customHeight="1">
      <c r="C7" s="20"/>
      <c r="D7" s="43"/>
      <c r="E7" s="16"/>
      <c r="F7" s="17"/>
      <c r="G7" s="17"/>
      <c r="H7" s="18"/>
      <c r="I7" s="21"/>
      <c r="J7" s="100"/>
      <c r="K7" s="7"/>
    </row>
    <row r="8" spans="3:11" ht="12.75">
      <c r="C8" s="22"/>
      <c r="D8" s="56">
        <v>10000</v>
      </c>
      <c r="E8" s="23" t="s">
        <v>84</v>
      </c>
      <c r="F8" s="24"/>
      <c r="G8" s="24">
        <v>0</v>
      </c>
      <c r="H8" s="25"/>
      <c r="I8" s="26">
        <f>SUM(F8:H8)</f>
        <v>0</v>
      </c>
      <c r="J8" s="105"/>
      <c r="K8" s="27"/>
    </row>
    <row r="9" spans="3:11" ht="12.75">
      <c r="C9" s="22"/>
      <c r="D9" s="343">
        <v>10002</v>
      </c>
      <c r="E9" s="28" t="s">
        <v>85</v>
      </c>
      <c r="F9" s="6">
        <v>100</v>
      </c>
      <c r="G9" s="6">
        <v>50</v>
      </c>
      <c r="H9" s="25">
        <v>75</v>
      </c>
      <c r="I9" s="26">
        <f>SUM(F9:H9)</f>
        <v>225</v>
      </c>
      <c r="J9" s="111"/>
      <c r="K9" s="7"/>
    </row>
    <row r="10" spans="3:11" ht="12.75">
      <c r="C10" s="29"/>
      <c r="D10" s="343">
        <v>10003</v>
      </c>
      <c r="E10" s="28" t="s">
        <v>220</v>
      </c>
      <c r="F10" s="6"/>
      <c r="G10" s="6">
        <v>30</v>
      </c>
      <c r="H10" s="25">
        <v>20</v>
      </c>
      <c r="I10" s="323">
        <f aca="true" t="shared" si="0" ref="I10:I17">SUM(F10:H10)</f>
        <v>50</v>
      </c>
      <c r="J10" s="111"/>
      <c r="K10" s="7"/>
    </row>
    <row r="11" spans="3:11" ht="12.75">
      <c r="C11" s="29"/>
      <c r="D11" s="343">
        <v>10004</v>
      </c>
      <c r="E11" s="28" t="s">
        <v>86</v>
      </c>
      <c r="F11" s="6"/>
      <c r="G11" s="6">
        <v>40</v>
      </c>
      <c r="H11" s="25">
        <v>15</v>
      </c>
      <c r="I11" s="26">
        <f t="shared" si="0"/>
        <v>55</v>
      </c>
      <c r="J11" s="111"/>
      <c r="K11" s="7"/>
    </row>
    <row r="12" spans="3:11" ht="12.75">
      <c r="C12" s="29"/>
      <c r="D12" s="343">
        <v>10005</v>
      </c>
      <c r="E12" s="28" t="s">
        <v>87</v>
      </c>
      <c r="F12" s="6">
        <v>50</v>
      </c>
      <c r="G12" s="6">
        <v>10</v>
      </c>
      <c r="H12" s="25">
        <v>10</v>
      </c>
      <c r="I12" s="26">
        <f t="shared" si="0"/>
        <v>70</v>
      </c>
      <c r="J12" s="111"/>
      <c r="K12" s="7"/>
    </row>
    <row r="13" spans="3:11" ht="12.75">
      <c r="C13" s="29"/>
      <c r="D13" s="343">
        <v>10006</v>
      </c>
      <c r="E13" s="28" t="s">
        <v>203</v>
      </c>
      <c r="F13" s="6"/>
      <c r="G13" s="6">
        <v>20</v>
      </c>
      <c r="H13" s="25">
        <v>10</v>
      </c>
      <c r="I13" s="26">
        <f t="shared" si="0"/>
        <v>30</v>
      </c>
      <c r="J13" s="111"/>
      <c r="K13" s="7"/>
    </row>
    <row r="14" spans="3:11" ht="12.75">
      <c r="C14" s="29"/>
      <c r="D14" s="343">
        <v>10007</v>
      </c>
      <c r="E14" s="28" t="s">
        <v>88</v>
      </c>
      <c r="F14" s="6"/>
      <c r="G14" s="6">
        <v>30</v>
      </c>
      <c r="H14" s="25">
        <v>25</v>
      </c>
      <c r="I14" s="26">
        <f t="shared" si="0"/>
        <v>55</v>
      </c>
      <c r="J14" s="111"/>
      <c r="K14" s="7"/>
    </row>
    <row r="15" spans="3:11" ht="12.75">
      <c r="C15" s="29"/>
      <c r="D15" s="343">
        <v>10008</v>
      </c>
      <c r="E15" s="28" t="s">
        <v>89</v>
      </c>
      <c r="F15" s="6"/>
      <c r="G15" s="6">
        <v>10</v>
      </c>
      <c r="H15" s="25">
        <v>10</v>
      </c>
      <c r="I15" s="26">
        <f t="shared" si="0"/>
        <v>20</v>
      </c>
      <c r="J15" s="111"/>
      <c r="K15" s="7"/>
    </row>
    <row r="16" spans="3:11" ht="12.75">
      <c r="C16" s="29"/>
      <c r="D16" s="343">
        <v>10009</v>
      </c>
      <c r="E16" s="28" t="s">
        <v>31</v>
      </c>
      <c r="F16" s="6"/>
      <c r="G16" s="6">
        <v>15</v>
      </c>
      <c r="H16" s="25"/>
      <c r="I16" s="26">
        <f t="shared" si="0"/>
        <v>15</v>
      </c>
      <c r="J16" s="111"/>
      <c r="K16" s="7"/>
    </row>
    <row r="17" spans="3:11" ht="12.75">
      <c r="C17" s="29"/>
      <c r="D17" s="343">
        <v>10010</v>
      </c>
      <c r="E17" s="28" t="s">
        <v>253</v>
      </c>
      <c r="F17" s="6"/>
      <c r="G17" s="6">
        <v>180</v>
      </c>
      <c r="H17" s="25"/>
      <c r="I17" s="26">
        <f t="shared" si="0"/>
        <v>180</v>
      </c>
      <c r="J17" s="111"/>
      <c r="K17" s="7"/>
    </row>
    <row r="18" spans="3:11" ht="12.75">
      <c r="C18" s="30"/>
      <c r="D18" s="344"/>
      <c r="E18" s="31" t="s">
        <v>38</v>
      </c>
      <c r="F18" s="32">
        <f>SUM(F8:F17)</f>
        <v>150</v>
      </c>
      <c r="G18" s="32">
        <f>SUM(G8:G17)</f>
        <v>385</v>
      </c>
      <c r="H18" s="32">
        <f>SUM(H8:H17)</f>
        <v>165</v>
      </c>
      <c r="I18" s="34">
        <f>SUM(I9:I17)</f>
        <v>700</v>
      </c>
      <c r="J18" s="190">
        <v>1855</v>
      </c>
      <c r="K18" s="7"/>
    </row>
    <row r="19" spans="3:11" ht="12.75" customHeight="1">
      <c r="C19" s="8"/>
      <c r="E19" s="35"/>
      <c r="F19" s="24"/>
      <c r="G19" s="24"/>
      <c r="H19" s="36"/>
      <c r="I19" s="37"/>
      <c r="J19" s="32"/>
      <c r="K19" s="7"/>
    </row>
    <row r="20" spans="3:11" ht="19.5" customHeight="1">
      <c r="C20" s="15" t="s">
        <v>185</v>
      </c>
      <c r="D20" s="342"/>
      <c r="E20" s="38"/>
      <c r="F20" s="39"/>
      <c r="G20" s="39"/>
      <c r="H20" s="40"/>
      <c r="I20" s="19"/>
      <c r="J20" s="189"/>
      <c r="K20" s="7"/>
    </row>
    <row r="21" spans="3:11" ht="7.5" customHeight="1">
      <c r="C21" s="20"/>
      <c r="D21" s="43"/>
      <c r="E21" s="16"/>
      <c r="F21" s="17"/>
      <c r="G21" s="17"/>
      <c r="H21" s="18"/>
      <c r="I21" s="21"/>
      <c r="J21" s="100"/>
      <c r="K21" s="7"/>
    </row>
    <row r="22" spans="3:11" ht="12.75">
      <c r="C22" s="22"/>
      <c r="D22" s="56">
        <v>11000</v>
      </c>
      <c r="E22" s="23" t="s">
        <v>84</v>
      </c>
      <c r="F22" s="24"/>
      <c r="G22" s="24">
        <v>0</v>
      </c>
      <c r="H22" s="41"/>
      <c r="I22" s="26">
        <f>SUM(F22:H22)</f>
        <v>0</v>
      </c>
      <c r="J22" s="111"/>
      <c r="K22" s="27"/>
    </row>
    <row r="23" spans="3:11" ht="12.75">
      <c r="C23" s="22"/>
      <c r="D23" s="343">
        <v>11001</v>
      </c>
      <c r="E23" s="28" t="s">
        <v>85</v>
      </c>
      <c r="F23" s="37"/>
      <c r="G23" s="37">
        <v>340</v>
      </c>
      <c r="H23" s="42"/>
      <c r="I23" s="323">
        <f>SUM(F23:H23)</f>
        <v>340</v>
      </c>
      <c r="J23" s="111"/>
      <c r="K23" s="7"/>
    </row>
    <row r="24" spans="3:11" ht="12.75">
      <c r="C24" s="22"/>
      <c r="D24" s="343">
        <v>11002</v>
      </c>
      <c r="E24" s="28" t="s">
        <v>328</v>
      </c>
      <c r="F24" s="37"/>
      <c r="G24" s="37">
        <v>90</v>
      </c>
      <c r="H24" s="42"/>
      <c r="I24" s="26">
        <f>SUM(F24:H24)</f>
        <v>90</v>
      </c>
      <c r="J24" s="111"/>
      <c r="K24" s="7"/>
    </row>
    <row r="25" spans="3:11" ht="12.75">
      <c r="C25" s="29"/>
      <c r="D25" s="343">
        <v>11003</v>
      </c>
      <c r="E25" s="28" t="s">
        <v>155</v>
      </c>
      <c r="F25" s="37"/>
      <c r="G25" s="37">
        <v>300</v>
      </c>
      <c r="H25" s="42"/>
      <c r="I25" s="26">
        <f>SUM(F25:H25)</f>
        <v>300</v>
      </c>
      <c r="J25" s="111"/>
      <c r="K25" s="7"/>
    </row>
    <row r="26" spans="3:11" ht="12.75">
      <c r="C26" s="29"/>
      <c r="D26" s="343">
        <v>11004</v>
      </c>
      <c r="E26" s="28" t="s">
        <v>329</v>
      </c>
      <c r="F26" s="37"/>
      <c r="G26" s="37">
        <v>50</v>
      </c>
      <c r="H26" s="42"/>
      <c r="I26" s="26">
        <f>SUM(F26:H26)</f>
        <v>50</v>
      </c>
      <c r="J26" s="111"/>
      <c r="K26" s="7"/>
    </row>
    <row r="27" spans="3:11" ht="12.75">
      <c r="C27" s="30"/>
      <c r="D27" s="344"/>
      <c r="E27" s="31" t="s">
        <v>38</v>
      </c>
      <c r="F27" s="32">
        <f>SUM(F22:F26)</f>
        <v>0</v>
      </c>
      <c r="G27" s="32">
        <f>SUM(G22:G26)</f>
        <v>780</v>
      </c>
      <c r="H27" s="33">
        <f>SUM(H22:H26)</f>
        <v>0</v>
      </c>
      <c r="I27" s="34">
        <f>SUM(I22:I26)</f>
        <v>780</v>
      </c>
      <c r="J27" s="190">
        <v>310</v>
      </c>
      <c r="K27" s="7"/>
    </row>
    <row r="28" spans="3:11" ht="12.75" customHeight="1">
      <c r="C28" s="8"/>
      <c r="E28" s="35"/>
      <c r="F28" s="24"/>
      <c r="G28" s="24"/>
      <c r="H28" s="36"/>
      <c r="I28" s="37"/>
      <c r="J28" s="32"/>
      <c r="K28" s="7"/>
    </row>
    <row r="29" spans="3:11" ht="19.5" customHeight="1">
      <c r="C29" s="15" t="s">
        <v>37</v>
      </c>
      <c r="D29" s="342"/>
      <c r="E29" s="38"/>
      <c r="F29" s="39"/>
      <c r="G29" s="39"/>
      <c r="H29" s="44"/>
      <c r="I29" s="19"/>
      <c r="J29" s="191"/>
      <c r="K29" s="45"/>
    </row>
    <row r="30" spans="3:11" ht="7.5" customHeight="1">
      <c r="C30" s="46"/>
      <c r="D30" s="43"/>
      <c r="E30" s="16"/>
      <c r="F30" s="17"/>
      <c r="G30" s="17"/>
      <c r="H30" s="47"/>
      <c r="I30" s="21"/>
      <c r="J30" s="191"/>
      <c r="K30" s="45"/>
    </row>
    <row r="31" spans="3:11" ht="12.75">
      <c r="C31" s="22"/>
      <c r="D31" s="56">
        <v>12000</v>
      </c>
      <c r="E31" s="23" t="s">
        <v>84</v>
      </c>
      <c r="F31" s="48"/>
      <c r="G31" s="48">
        <v>0</v>
      </c>
      <c r="H31" s="36"/>
      <c r="I31" s="49">
        <f>SUM(F31:H31)</f>
        <v>0</v>
      </c>
      <c r="J31" s="192"/>
      <c r="K31" s="45"/>
    </row>
    <row r="32" spans="3:11" ht="12.75">
      <c r="C32" s="29"/>
      <c r="D32" s="343">
        <v>12001</v>
      </c>
      <c r="E32" s="28" t="s">
        <v>221</v>
      </c>
      <c r="F32" s="48"/>
      <c r="G32" s="48">
        <v>0</v>
      </c>
      <c r="H32" s="36"/>
      <c r="I32" s="49">
        <f>SUM(F32:H32)</f>
        <v>0</v>
      </c>
      <c r="J32" s="192"/>
      <c r="K32" s="50"/>
    </row>
    <row r="33" spans="3:11" ht="12.75">
      <c r="C33" s="30"/>
      <c r="D33" s="51"/>
      <c r="E33" s="51" t="s">
        <v>38</v>
      </c>
      <c r="F33" s="52">
        <f>SUM(F31:F32)</f>
        <v>0</v>
      </c>
      <c r="G33" s="52">
        <f>SUM(G31:G32)</f>
        <v>0</v>
      </c>
      <c r="H33" s="53">
        <f>SUM(H31:H32)</f>
        <v>0</v>
      </c>
      <c r="I33" s="54">
        <f>SUM(I31:I32)</f>
        <v>0</v>
      </c>
      <c r="J33" s="190">
        <f>SUM(J31:J32)</f>
        <v>0</v>
      </c>
      <c r="K33" s="50"/>
    </row>
    <row r="34" spans="3:11" ht="12.75" customHeight="1">
      <c r="C34" s="8"/>
      <c r="E34" s="35"/>
      <c r="F34" s="24"/>
      <c r="G34" s="24"/>
      <c r="H34" s="36"/>
      <c r="I34" s="37"/>
      <c r="J34" s="32"/>
      <c r="K34" s="7"/>
    </row>
    <row r="35" spans="3:11" ht="19.5" customHeight="1">
      <c r="C35" s="15" t="s">
        <v>22</v>
      </c>
      <c r="D35" s="342"/>
      <c r="E35" s="38"/>
      <c r="F35" s="39"/>
      <c r="G35" s="39"/>
      <c r="H35" s="44"/>
      <c r="I35" s="19"/>
      <c r="J35" s="189"/>
      <c r="K35" s="7"/>
    </row>
    <row r="36" spans="3:11" ht="7.5" customHeight="1">
      <c r="C36" s="46"/>
      <c r="D36" s="43"/>
      <c r="E36" s="16"/>
      <c r="F36" s="17"/>
      <c r="G36" s="17"/>
      <c r="H36" s="47"/>
      <c r="I36" s="21"/>
      <c r="J36" s="100"/>
      <c r="K36" s="7"/>
    </row>
    <row r="37" spans="3:11" ht="12.75">
      <c r="C37" s="22"/>
      <c r="D37" s="56">
        <v>13000</v>
      </c>
      <c r="E37" s="23" t="s">
        <v>84</v>
      </c>
      <c r="F37" s="42"/>
      <c r="G37" s="42">
        <v>0</v>
      </c>
      <c r="H37" s="36"/>
      <c r="I37" s="26">
        <f>SUM(F37:H37)</f>
        <v>0</v>
      </c>
      <c r="J37" s="111"/>
      <c r="K37" s="58"/>
    </row>
    <row r="38" spans="3:11" ht="12.75">
      <c r="C38" s="22"/>
      <c r="D38" s="56">
        <v>13001</v>
      </c>
      <c r="E38" s="23" t="s">
        <v>90</v>
      </c>
      <c r="F38" s="42">
        <v>380</v>
      </c>
      <c r="G38" s="42">
        <v>0</v>
      </c>
      <c r="H38" s="36"/>
      <c r="I38" s="26">
        <f>SUM(F38:H38)</f>
        <v>380</v>
      </c>
      <c r="J38" s="111"/>
      <c r="K38" s="58"/>
    </row>
    <row r="39" spans="3:11" ht="12.75">
      <c r="C39" s="22"/>
      <c r="D39" s="56">
        <v>13002</v>
      </c>
      <c r="E39" s="23" t="s">
        <v>330</v>
      </c>
      <c r="F39" s="42"/>
      <c r="G39" s="42">
        <v>90</v>
      </c>
      <c r="H39" s="36"/>
      <c r="I39" s="26">
        <f>SUM(F39:H39)</f>
        <v>90</v>
      </c>
      <c r="J39" s="111"/>
      <c r="K39" s="58"/>
    </row>
    <row r="40" spans="3:11" ht="12.75">
      <c r="C40" s="22"/>
      <c r="D40" s="56">
        <v>13003</v>
      </c>
      <c r="E40" s="23" t="s">
        <v>373</v>
      </c>
      <c r="F40" s="42"/>
      <c r="G40" s="42">
        <v>8</v>
      </c>
      <c r="H40" s="36"/>
      <c r="I40" s="26">
        <f>SUM(F40:H40)</f>
        <v>8</v>
      </c>
      <c r="J40" s="111"/>
      <c r="K40" s="58"/>
    </row>
    <row r="41" spans="3:11" ht="12.75">
      <c r="C41" s="30"/>
      <c r="D41" s="51"/>
      <c r="E41" s="51" t="s">
        <v>38</v>
      </c>
      <c r="F41" s="52">
        <f>SUM(F37:F40)</f>
        <v>380</v>
      </c>
      <c r="G41" s="52">
        <f>SUM(G37:G40)</f>
        <v>98</v>
      </c>
      <c r="H41" s="53">
        <f>SUM(H37:H40)</f>
        <v>0</v>
      </c>
      <c r="I41" s="34">
        <f>SUM(I37:I40)</f>
        <v>478</v>
      </c>
      <c r="J41" s="190">
        <v>400</v>
      </c>
      <c r="K41" s="58"/>
    </row>
    <row r="42" spans="3:11" ht="12.75" customHeight="1">
      <c r="C42" s="8"/>
      <c r="E42" s="35"/>
      <c r="F42" s="24"/>
      <c r="G42" s="24"/>
      <c r="H42" s="36"/>
      <c r="I42" s="37"/>
      <c r="J42" s="32"/>
      <c r="K42" s="7"/>
    </row>
    <row r="43" spans="3:11" ht="19.5" customHeight="1">
      <c r="C43" s="15" t="s">
        <v>312</v>
      </c>
      <c r="D43" s="342"/>
      <c r="E43" s="38"/>
      <c r="F43" s="44"/>
      <c r="G43" s="44"/>
      <c r="H43" s="44"/>
      <c r="I43" s="19"/>
      <c r="J43" s="189"/>
      <c r="K43" s="7"/>
    </row>
    <row r="44" spans="3:11" ht="7.5" customHeight="1">
      <c r="C44" s="46"/>
      <c r="D44" s="56"/>
      <c r="E44" s="24"/>
      <c r="F44" s="48"/>
      <c r="G44" s="48"/>
      <c r="H44" s="47"/>
      <c r="I44" s="26"/>
      <c r="J44" s="100"/>
      <c r="K44" s="7"/>
    </row>
    <row r="45" spans="3:11" ht="12.75">
      <c r="C45" s="22"/>
      <c r="D45" s="56">
        <v>14000</v>
      </c>
      <c r="E45" s="24" t="s">
        <v>84</v>
      </c>
      <c r="F45" s="48"/>
      <c r="G45" s="48">
        <v>0</v>
      </c>
      <c r="H45" s="36"/>
      <c r="I45" s="49">
        <f aca="true" t="shared" si="1" ref="I45:I50">SUM(F45:H45)</f>
        <v>0</v>
      </c>
      <c r="J45" s="111"/>
      <c r="K45" s="7"/>
    </row>
    <row r="46" spans="3:11" ht="12.75">
      <c r="C46" s="22"/>
      <c r="D46" s="343">
        <v>14001</v>
      </c>
      <c r="E46" s="28" t="s">
        <v>91</v>
      </c>
      <c r="F46" s="48"/>
      <c r="G46" s="48">
        <v>20</v>
      </c>
      <c r="H46" s="36">
        <v>15</v>
      </c>
      <c r="I46" s="49">
        <f t="shared" si="1"/>
        <v>35</v>
      </c>
      <c r="J46" s="111"/>
      <c r="K46" s="7"/>
    </row>
    <row r="47" spans="3:11" ht="12.75">
      <c r="C47" s="29"/>
      <c r="D47" s="343">
        <v>14002</v>
      </c>
      <c r="E47" s="28" t="s">
        <v>331</v>
      </c>
      <c r="F47" s="48"/>
      <c r="G47" s="48">
        <v>20</v>
      </c>
      <c r="H47" s="36">
        <v>20</v>
      </c>
      <c r="I47" s="49">
        <f t="shared" si="1"/>
        <v>40</v>
      </c>
      <c r="J47" s="111"/>
      <c r="K47" s="7"/>
    </row>
    <row r="48" spans="3:11" ht="12.75">
      <c r="C48" s="29"/>
      <c r="D48" s="343">
        <v>14003</v>
      </c>
      <c r="E48" s="28" t="s">
        <v>92</v>
      </c>
      <c r="F48" s="48"/>
      <c r="G48" s="48">
        <v>5</v>
      </c>
      <c r="H48" s="36"/>
      <c r="I48" s="49">
        <f t="shared" si="1"/>
        <v>5</v>
      </c>
      <c r="J48" s="111"/>
      <c r="K48" s="7"/>
    </row>
    <row r="49" spans="3:11" ht="12.75">
      <c r="C49" s="29"/>
      <c r="D49" s="343">
        <v>14004</v>
      </c>
      <c r="E49" s="28" t="s">
        <v>93</v>
      </c>
      <c r="F49" s="48">
        <v>230</v>
      </c>
      <c r="G49" s="48">
        <v>0</v>
      </c>
      <c r="H49" s="36"/>
      <c r="I49" s="49">
        <f t="shared" si="1"/>
        <v>230</v>
      </c>
      <c r="J49" s="111"/>
      <c r="K49" s="7"/>
    </row>
    <row r="50" spans="3:11" ht="12.75">
      <c r="C50" s="29"/>
      <c r="D50" s="343">
        <v>14006</v>
      </c>
      <c r="E50" s="28" t="s">
        <v>88</v>
      </c>
      <c r="F50" s="48"/>
      <c r="G50" s="48">
        <v>25</v>
      </c>
      <c r="H50" s="36">
        <v>20</v>
      </c>
      <c r="I50" s="49">
        <f t="shared" si="1"/>
        <v>45</v>
      </c>
      <c r="J50" s="111"/>
      <c r="K50" s="7"/>
    </row>
    <row r="51" spans="3:11" ht="12.75">
      <c r="C51" s="30"/>
      <c r="D51" s="51"/>
      <c r="E51" s="51" t="s">
        <v>38</v>
      </c>
      <c r="F51" s="52">
        <f>SUM(F45:F50)</f>
        <v>230</v>
      </c>
      <c r="G51" s="52">
        <f>SUM(G45:G50)</f>
        <v>70</v>
      </c>
      <c r="H51" s="53">
        <f>SUM(H45:H50)</f>
        <v>55</v>
      </c>
      <c r="I51" s="54">
        <f>SUM(I45:I50)</f>
        <v>355</v>
      </c>
      <c r="J51" s="190">
        <v>380</v>
      </c>
      <c r="K51" s="7"/>
    </row>
    <row r="52" spans="3:11" ht="12.75" customHeight="1">
      <c r="C52" s="8"/>
      <c r="E52" s="35"/>
      <c r="F52" s="24"/>
      <c r="G52" s="24"/>
      <c r="H52" s="36"/>
      <c r="I52" s="37"/>
      <c r="J52" s="32"/>
      <c r="K52" s="7"/>
    </row>
    <row r="53" spans="3:11" ht="15.75">
      <c r="C53" s="15" t="s">
        <v>332</v>
      </c>
      <c r="D53" s="342"/>
      <c r="E53" s="38"/>
      <c r="F53" s="44"/>
      <c r="G53" s="44"/>
      <c r="H53" s="44"/>
      <c r="I53" s="19"/>
      <c r="J53" s="189"/>
      <c r="K53" s="7"/>
    </row>
    <row r="54" spans="3:11" ht="12.75">
      <c r="C54" s="46"/>
      <c r="D54" s="56"/>
      <c r="E54" s="24"/>
      <c r="F54" s="48"/>
      <c r="G54" s="48"/>
      <c r="H54" s="47"/>
      <c r="I54" s="26"/>
      <c r="J54" s="100"/>
      <c r="K54" s="7"/>
    </row>
    <row r="55" spans="3:11" ht="12.75">
      <c r="C55" s="22"/>
      <c r="D55" s="56">
        <v>15000</v>
      </c>
      <c r="E55" s="24" t="s">
        <v>84</v>
      </c>
      <c r="F55" s="48"/>
      <c r="G55" s="48">
        <v>0</v>
      </c>
      <c r="H55" s="36"/>
      <c r="I55" s="49">
        <f aca="true" t="shared" si="2" ref="I55:I60">SUM(F55:H55)</f>
        <v>0</v>
      </c>
      <c r="J55" s="111"/>
      <c r="K55" s="7"/>
    </row>
    <row r="56" spans="3:11" ht="12.75">
      <c r="C56" s="29"/>
      <c r="D56" s="343">
        <v>15003</v>
      </c>
      <c r="E56" s="28" t="s">
        <v>333</v>
      </c>
      <c r="F56" s="48"/>
      <c r="G56" s="48">
        <v>10</v>
      </c>
      <c r="H56" s="36">
        <v>10</v>
      </c>
      <c r="I56" s="49">
        <f t="shared" si="2"/>
        <v>20</v>
      </c>
      <c r="J56" s="111"/>
      <c r="K56" s="7"/>
    </row>
    <row r="57" spans="3:11" ht="12.75">
      <c r="C57" s="29"/>
      <c r="D57" s="343">
        <v>15004</v>
      </c>
      <c r="E57" s="28" t="s">
        <v>254</v>
      </c>
      <c r="F57" s="48"/>
      <c r="G57" s="48">
        <v>7</v>
      </c>
      <c r="H57" s="36"/>
      <c r="I57" s="49">
        <f t="shared" si="2"/>
        <v>7</v>
      </c>
      <c r="J57" s="111"/>
      <c r="K57" s="7"/>
    </row>
    <row r="58" spans="3:11" ht="12.75">
      <c r="C58" s="29"/>
      <c r="D58" s="343">
        <v>15006</v>
      </c>
      <c r="E58" s="28" t="s">
        <v>255</v>
      </c>
      <c r="F58" s="48"/>
      <c r="G58" s="48">
        <v>7</v>
      </c>
      <c r="H58" s="36"/>
      <c r="I58" s="49">
        <f t="shared" si="2"/>
        <v>7</v>
      </c>
      <c r="J58" s="111"/>
      <c r="K58" s="7"/>
    </row>
    <row r="59" spans="3:11" ht="12.75">
      <c r="C59" s="29"/>
      <c r="D59" s="343">
        <v>15008</v>
      </c>
      <c r="E59" s="28" t="s">
        <v>256</v>
      </c>
      <c r="F59" s="48"/>
      <c r="G59" s="48">
        <v>30</v>
      </c>
      <c r="H59" s="36">
        <v>30</v>
      </c>
      <c r="I59" s="49">
        <f t="shared" si="2"/>
        <v>60</v>
      </c>
      <c r="J59" s="111"/>
      <c r="K59" s="7"/>
    </row>
    <row r="60" spans="3:11" ht="12.75">
      <c r="C60" s="29"/>
      <c r="D60" s="343">
        <v>15009</v>
      </c>
      <c r="E60" s="28" t="s">
        <v>334</v>
      </c>
      <c r="F60" s="48"/>
      <c r="G60" s="48">
        <v>30</v>
      </c>
      <c r="H60" s="36">
        <v>30</v>
      </c>
      <c r="I60" s="49">
        <f t="shared" si="2"/>
        <v>60</v>
      </c>
      <c r="J60" s="111"/>
      <c r="K60" s="7"/>
    </row>
    <row r="61" spans="3:11" ht="12.75">
      <c r="C61" s="30"/>
      <c r="D61" s="51"/>
      <c r="E61" s="51" t="s">
        <v>38</v>
      </c>
      <c r="F61" s="52">
        <f>SUM(F55:F60)</f>
        <v>0</v>
      </c>
      <c r="G61" s="52">
        <f>SUM(G55:G60)</f>
        <v>84</v>
      </c>
      <c r="H61" s="53">
        <f>SUM(H55:H60)</f>
        <v>70</v>
      </c>
      <c r="I61" s="54">
        <f>SUM(I55:I60)</f>
        <v>154</v>
      </c>
      <c r="J61" s="190">
        <v>248</v>
      </c>
      <c r="K61" s="7"/>
    </row>
    <row r="62" spans="3:11" ht="12.75" customHeight="1">
      <c r="C62" s="8"/>
      <c r="E62" s="35"/>
      <c r="F62" s="24"/>
      <c r="G62" s="24"/>
      <c r="H62" s="36"/>
      <c r="I62" s="37"/>
      <c r="J62" s="32"/>
      <c r="K62" s="7"/>
    </row>
    <row r="63" spans="3:11" ht="12.75">
      <c r="C63" s="70" t="s">
        <v>222</v>
      </c>
      <c r="D63" s="60"/>
      <c r="E63" s="62"/>
      <c r="F63" s="63">
        <f>SUM(F18+F27+F33+F41+F51+F61)</f>
        <v>760</v>
      </c>
      <c r="G63" s="63">
        <f>SUM(G18+G27+G33+G41+G51+G61)</f>
        <v>1417</v>
      </c>
      <c r="H63" s="64">
        <f>SUM(H18+H27+H33+H41+H51+H61)</f>
        <v>290</v>
      </c>
      <c r="I63" s="360">
        <f>SUM(I18+I27+I33+I41+I51+I61)</f>
        <v>2467</v>
      </c>
      <c r="J63" s="107">
        <f>SUM(J18+J27+J33+J41+J51+J61)</f>
        <v>3193</v>
      </c>
      <c r="K63" s="7"/>
    </row>
    <row r="64" spans="3:11" ht="12.75">
      <c r="C64" s="56"/>
      <c r="E64" s="24"/>
      <c r="F64" s="57"/>
      <c r="G64" s="57"/>
      <c r="H64" s="5"/>
      <c r="I64" s="37"/>
      <c r="K64" s="7"/>
    </row>
    <row r="65" spans="3:11" ht="12.75">
      <c r="C65" s="55"/>
      <c r="E65" s="24"/>
      <c r="F65" s="57"/>
      <c r="G65" s="57"/>
      <c r="H65" s="5"/>
      <c r="I65" s="37"/>
      <c r="K65" s="7"/>
    </row>
    <row r="66" spans="3:11" ht="23.25">
      <c r="C66" s="2" t="str">
        <f>C1</f>
        <v>Programbudget 2010</v>
      </c>
      <c r="F66" s="57"/>
      <c r="G66" s="57"/>
      <c r="H66" s="5"/>
      <c r="I66" s="37"/>
      <c r="K66" s="7"/>
    </row>
    <row r="67" spans="3:11" ht="18">
      <c r="C67" s="8" t="s">
        <v>94</v>
      </c>
      <c r="F67" s="57"/>
      <c r="G67" s="57"/>
      <c r="H67" s="5"/>
      <c r="I67" s="37"/>
      <c r="K67" s="7"/>
    </row>
    <row r="68" spans="3:11" ht="12.75" customHeight="1">
      <c r="C68" s="8"/>
      <c r="F68" s="57"/>
      <c r="G68" s="57"/>
      <c r="H68" s="5"/>
      <c r="I68" s="37"/>
      <c r="K68" s="7"/>
    </row>
    <row r="69" spans="3:11" ht="25.5">
      <c r="C69" s="10" t="s">
        <v>80</v>
      </c>
      <c r="D69" s="341" t="s">
        <v>81</v>
      </c>
      <c r="E69" s="11"/>
      <c r="F69" s="12" t="s">
        <v>82</v>
      </c>
      <c r="G69" s="12" t="s">
        <v>217</v>
      </c>
      <c r="H69" s="13" t="s">
        <v>218</v>
      </c>
      <c r="I69" s="14" t="s">
        <v>219</v>
      </c>
      <c r="J69" s="188" t="s">
        <v>252</v>
      </c>
      <c r="K69" s="7"/>
    </row>
    <row r="70" spans="3:11" ht="12.75" customHeight="1">
      <c r="C70" s="8"/>
      <c r="E70" s="35"/>
      <c r="F70" s="24"/>
      <c r="G70" s="24"/>
      <c r="H70" s="36"/>
      <c r="I70" s="37"/>
      <c r="J70" s="32"/>
      <c r="K70" s="7"/>
    </row>
    <row r="71" spans="3:11" ht="15.75">
      <c r="C71" s="15" t="s">
        <v>223</v>
      </c>
      <c r="D71" s="342"/>
      <c r="E71" s="38"/>
      <c r="F71" s="44"/>
      <c r="G71" s="44"/>
      <c r="H71" s="44"/>
      <c r="I71" s="19"/>
      <c r="J71" s="189"/>
      <c r="K71" s="7"/>
    </row>
    <row r="72" spans="3:11" ht="12.75">
      <c r="C72" s="29"/>
      <c r="D72" s="56"/>
      <c r="E72" s="24"/>
      <c r="F72" s="48"/>
      <c r="G72" s="48"/>
      <c r="H72" s="36"/>
      <c r="I72" s="26"/>
      <c r="J72" s="100"/>
      <c r="K72" s="7"/>
    </row>
    <row r="73" spans="3:11" ht="12.75">
      <c r="C73" s="22"/>
      <c r="D73" s="56">
        <v>20000</v>
      </c>
      <c r="E73" s="24" t="s">
        <v>84</v>
      </c>
      <c r="F73" s="48"/>
      <c r="G73" s="48">
        <v>4</v>
      </c>
      <c r="H73" s="36"/>
      <c r="I73" s="49">
        <f>SUM(F73:H73)</f>
        <v>4</v>
      </c>
      <c r="J73" s="111"/>
      <c r="K73" s="7"/>
    </row>
    <row r="74" spans="3:11" ht="12.75">
      <c r="C74" s="22"/>
      <c r="D74" s="56">
        <v>20001</v>
      </c>
      <c r="E74" s="24" t="s">
        <v>224</v>
      </c>
      <c r="F74" s="48"/>
      <c r="G74" s="48">
        <v>8</v>
      </c>
      <c r="H74" s="36"/>
      <c r="I74" s="49">
        <f aca="true" t="shared" si="3" ref="I74:I82">SUM(F74:H74)</f>
        <v>8</v>
      </c>
      <c r="J74" s="111"/>
      <c r="K74" s="7"/>
    </row>
    <row r="75" spans="3:11" ht="12.75">
      <c r="C75" s="22"/>
      <c r="D75" s="56">
        <v>20002</v>
      </c>
      <c r="E75" s="24" t="s">
        <v>98</v>
      </c>
      <c r="F75" s="48"/>
      <c r="G75" s="48">
        <v>4</v>
      </c>
      <c r="H75" s="36"/>
      <c r="I75" s="49">
        <f t="shared" si="3"/>
        <v>4</v>
      </c>
      <c r="J75" s="111"/>
      <c r="K75" s="7"/>
    </row>
    <row r="76" spans="3:11" ht="12.75">
      <c r="C76" s="22"/>
      <c r="D76" s="56">
        <v>20003</v>
      </c>
      <c r="E76" s="24" t="s">
        <v>99</v>
      </c>
      <c r="F76" s="48"/>
      <c r="G76" s="48">
        <v>1</v>
      </c>
      <c r="H76" s="36"/>
      <c r="I76" s="49">
        <f t="shared" si="3"/>
        <v>1</v>
      </c>
      <c r="J76" s="111"/>
      <c r="K76" s="7"/>
    </row>
    <row r="77" spans="3:11" ht="12.75">
      <c r="C77" s="22"/>
      <c r="D77" s="56">
        <v>20004</v>
      </c>
      <c r="E77" s="24" t="s">
        <v>95</v>
      </c>
      <c r="F77" s="48">
        <v>662</v>
      </c>
      <c r="G77" s="48">
        <v>0</v>
      </c>
      <c r="H77" s="36"/>
      <c r="I77" s="49">
        <f t="shared" si="3"/>
        <v>662</v>
      </c>
      <c r="J77" s="111"/>
      <c r="K77" s="7"/>
    </row>
    <row r="78" spans="3:11" ht="12.75">
      <c r="C78" s="22"/>
      <c r="D78" s="56">
        <v>20005</v>
      </c>
      <c r="E78" s="24" t="s">
        <v>100</v>
      </c>
      <c r="F78" s="48"/>
      <c r="G78" s="48">
        <v>10</v>
      </c>
      <c r="H78" s="36">
        <v>10</v>
      </c>
      <c r="I78" s="49">
        <f t="shared" si="3"/>
        <v>20</v>
      </c>
      <c r="J78" s="111"/>
      <c r="K78" s="7"/>
    </row>
    <row r="79" spans="3:11" ht="12.75">
      <c r="C79" s="22"/>
      <c r="D79" s="56">
        <v>20006</v>
      </c>
      <c r="E79" s="24" t="s">
        <v>97</v>
      </c>
      <c r="F79" s="48"/>
      <c r="G79" s="48">
        <v>10</v>
      </c>
      <c r="H79" s="36"/>
      <c r="I79" s="49">
        <f t="shared" si="3"/>
        <v>10</v>
      </c>
      <c r="J79" s="111"/>
      <c r="K79" s="7"/>
    </row>
    <row r="80" spans="3:11" ht="12.75">
      <c r="C80" s="22"/>
      <c r="D80" s="56">
        <v>20007</v>
      </c>
      <c r="E80" s="24" t="s">
        <v>96</v>
      </c>
      <c r="F80" s="48"/>
      <c r="G80" s="48">
        <v>7</v>
      </c>
      <c r="H80" s="36"/>
      <c r="I80" s="49">
        <f t="shared" si="3"/>
        <v>7</v>
      </c>
      <c r="J80" s="111"/>
      <c r="K80" s="7"/>
    </row>
    <row r="81" spans="3:11" ht="12.75">
      <c r="C81" s="29"/>
      <c r="D81" s="343">
        <v>20008</v>
      </c>
      <c r="E81" s="28" t="s">
        <v>225</v>
      </c>
      <c r="F81" s="48"/>
      <c r="G81" s="48">
        <v>40</v>
      </c>
      <c r="H81" s="36"/>
      <c r="I81" s="324">
        <f t="shared" si="3"/>
        <v>40</v>
      </c>
      <c r="J81" s="111"/>
      <c r="K81" s="7"/>
    </row>
    <row r="82" spans="3:11" ht="12.75">
      <c r="C82" s="29"/>
      <c r="D82" s="343">
        <v>20009</v>
      </c>
      <c r="E82" s="28" t="s">
        <v>257</v>
      </c>
      <c r="F82" s="48"/>
      <c r="G82" s="48">
        <v>80</v>
      </c>
      <c r="H82" s="36"/>
      <c r="I82" s="324">
        <f t="shared" si="3"/>
        <v>80</v>
      </c>
      <c r="J82" s="111"/>
      <c r="K82" s="7"/>
    </row>
    <row r="83" spans="3:11" ht="12.75">
      <c r="C83" s="30"/>
      <c r="D83" s="51"/>
      <c r="E83" s="51" t="s">
        <v>38</v>
      </c>
      <c r="F83" s="52">
        <f>SUM(F73:F82)</f>
        <v>662</v>
      </c>
      <c r="G83" s="52">
        <f>SUM(G73:G82)</f>
        <v>164</v>
      </c>
      <c r="H83" s="52">
        <f>SUM(H73:H82)</f>
        <v>10</v>
      </c>
      <c r="I83" s="54">
        <f>SUM(I73:I82)</f>
        <v>836</v>
      </c>
      <c r="J83" s="190">
        <v>743</v>
      </c>
      <c r="K83" s="7"/>
    </row>
    <row r="84" spans="3:11" ht="12.75" customHeight="1">
      <c r="C84" s="8"/>
      <c r="E84" s="35"/>
      <c r="F84" s="24"/>
      <c r="G84" s="24"/>
      <c r="H84" s="36"/>
      <c r="I84" s="37"/>
      <c r="J84" s="32"/>
      <c r="K84" s="7"/>
    </row>
    <row r="85" spans="3:11" ht="15.75">
      <c r="C85" s="15" t="s">
        <v>41</v>
      </c>
      <c r="D85" s="342"/>
      <c r="E85" s="38"/>
      <c r="F85" s="44"/>
      <c r="G85" s="44"/>
      <c r="H85" s="44"/>
      <c r="I85" s="19"/>
      <c r="J85" s="189"/>
      <c r="K85" s="7"/>
    </row>
    <row r="86" spans="3:11" ht="12.75">
      <c r="C86" s="46"/>
      <c r="D86" s="56"/>
      <c r="E86" s="24"/>
      <c r="F86" s="48"/>
      <c r="G86" s="48"/>
      <c r="H86" s="66"/>
      <c r="I86" s="26"/>
      <c r="J86" s="100"/>
      <c r="K86" s="7"/>
    </row>
    <row r="87" spans="3:11" ht="12.75">
      <c r="C87" s="22"/>
      <c r="D87" s="56">
        <v>21000</v>
      </c>
      <c r="E87" s="24" t="s">
        <v>84</v>
      </c>
      <c r="F87" s="48"/>
      <c r="G87" s="48">
        <v>0</v>
      </c>
      <c r="H87" s="36"/>
      <c r="I87" s="49">
        <f>SUM(F87:H87)</f>
        <v>0</v>
      </c>
      <c r="J87" s="111"/>
      <c r="K87" s="7"/>
    </row>
    <row r="88" spans="3:11" ht="12.75">
      <c r="C88" s="22"/>
      <c r="D88" s="56">
        <v>21001</v>
      </c>
      <c r="E88" s="24" t="s">
        <v>101</v>
      </c>
      <c r="F88" s="48"/>
      <c r="G88" s="48">
        <v>120</v>
      </c>
      <c r="H88" s="36"/>
      <c r="I88" s="49">
        <f aca="true" t="shared" si="4" ref="I88:I93">SUM(F88:H88)</f>
        <v>120</v>
      </c>
      <c r="J88" s="111"/>
      <c r="K88" s="7"/>
    </row>
    <row r="89" spans="3:11" ht="12.75">
      <c r="C89" s="22"/>
      <c r="D89" s="56">
        <v>21002</v>
      </c>
      <c r="E89" s="24" t="s">
        <v>102</v>
      </c>
      <c r="F89" s="48"/>
      <c r="G89" s="48">
        <v>25</v>
      </c>
      <c r="H89" s="36"/>
      <c r="I89" s="49">
        <f t="shared" si="4"/>
        <v>25</v>
      </c>
      <c r="J89" s="111"/>
      <c r="K89" s="7"/>
    </row>
    <row r="90" spans="3:11" ht="12.75">
      <c r="C90" s="22"/>
      <c r="D90" s="56">
        <v>21003</v>
      </c>
      <c r="E90" s="24" t="s">
        <v>103</v>
      </c>
      <c r="F90" s="48"/>
      <c r="G90" s="48">
        <v>30</v>
      </c>
      <c r="H90" s="36"/>
      <c r="I90" s="49">
        <f t="shared" si="4"/>
        <v>30</v>
      </c>
      <c r="J90" s="111"/>
      <c r="K90" s="7"/>
    </row>
    <row r="91" spans="3:11" ht="12.75">
      <c r="C91" s="22"/>
      <c r="D91" s="56">
        <v>21004</v>
      </c>
      <c r="E91" s="24" t="s">
        <v>335</v>
      </c>
      <c r="F91" s="48"/>
      <c r="G91" s="48">
        <v>10</v>
      </c>
      <c r="H91" s="36"/>
      <c r="I91" s="49">
        <f t="shared" si="4"/>
        <v>10</v>
      </c>
      <c r="J91" s="111"/>
      <c r="K91" s="7"/>
    </row>
    <row r="92" spans="3:11" ht="12.75">
      <c r="C92" s="22"/>
      <c r="D92" s="56">
        <v>21006</v>
      </c>
      <c r="E92" s="24" t="s">
        <v>336</v>
      </c>
      <c r="F92" s="48"/>
      <c r="G92" s="48">
        <v>15</v>
      </c>
      <c r="H92" s="36"/>
      <c r="I92" s="49">
        <f t="shared" si="4"/>
        <v>15</v>
      </c>
      <c r="J92" s="111"/>
      <c r="K92" s="7"/>
    </row>
    <row r="93" spans="3:11" ht="12.75">
      <c r="C93" s="22"/>
      <c r="D93" s="56">
        <v>21007</v>
      </c>
      <c r="E93" s="24" t="s">
        <v>196</v>
      </c>
      <c r="F93" s="48"/>
      <c r="G93" s="48">
        <v>40</v>
      </c>
      <c r="H93" s="36"/>
      <c r="I93" s="324">
        <f t="shared" si="4"/>
        <v>40</v>
      </c>
      <c r="J93" s="111"/>
      <c r="K93" s="7"/>
    </row>
    <row r="94" spans="3:11" ht="12.75">
      <c r="C94" s="30"/>
      <c r="D94" s="344"/>
      <c r="E94" s="51" t="s">
        <v>38</v>
      </c>
      <c r="F94" s="52">
        <f>SUM(F87:F93)</f>
        <v>0</v>
      </c>
      <c r="G94" s="52">
        <f>SUM(G87:G93)</f>
        <v>240</v>
      </c>
      <c r="H94" s="53">
        <f>SUM(H87:H93)</f>
        <v>0</v>
      </c>
      <c r="I94" s="54">
        <f>SUM(I87:I93)</f>
        <v>240</v>
      </c>
      <c r="J94" s="194">
        <v>236</v>
      </c>
      <c r="K94" s="7"/>
    </row>
    <row r="95" spans="3:11" ht="12.75" customHeight="1">
      <c r="C95" s="8"/>
      <c r="E95" s="35"/>
      <c r="F95" s="24"/>
      <c r="G95" s="24"/>
      <c r="H95" s="36"/>
      <c r="I95" s="37"/>
      <c r="J95" s="32"/>
      <c r="K95" s="7"/>
    </row>
    <row r="96" spans="3:11" ht="15.75">
      <c r="C96" s="15" t="s">
        <v>42</v>
      </c>
      <c r="D96" s="342"/>
      <c r="E96" s="38"/>
      <c r="F96" s="44"/>
      <c r="G96" s="44"/>
      <c r="H96" s="44"/>
      <c r="I96" s="19"/>
      <c r="J96" s="189"/>
      <c r="K96" s="7"/>
    </row>
    <row r="97" spans="3:11" ht="12.75">
      <c r="C97" s="29"/>
      <c r="D97" s="56"/>
      <c r="E97" s="23"/>
      <c r="F97" s="48"/>
      <c r="G97" s="48"/>
      <c r="H97" s="36"/>
      <c r="I97" s="26"/>
      <c r="J97" s="100"/>
      <c r="K97" s="7"/>
    </row>
    <row r="98" spans="3:11" ht="12.75">
      <c r="C98" s="22"/>
      <c r="D98" s="56">
        <v>22000</v>
      </c>
      <c r="E98" s="23" t="s">
        <v>84</v>
      </c>
      <c r="F98" s="48"/>
      <c r="G98" s="48">
        <v>0</v>
      </c>
      <c r="H98" s="36"/>
      <c r="I98" s="49">
        <f>SUM(F98:H98)</f>
        <v>0</v>
      </c>
      <c r="J98" s="111"/>
      <c r="K98" s="7"/>
    </row>
    <row r="99" spans="3:11" ht="12.75">
      <c r="C99" s="29"/>
      <c r="D99" s="343">
        <v>22001</v>
      </c>
      <c r="E99" s="28" t="s">
        <v>156</v>
      </c>
      <c r="F99" s="48"/>
      <c r="G99" s="48">
        <v>5</v>
      </c>
      <c r="H99" s="36"/>
      <c r="I99" s="49">
        <f>SUM(F99:H99)</f>
        <v>5</v>
      </c>
      <c r="J99" s="111"/>
      <c r="K99" s="7"/>
    </row>
    <row r="100" spans="3:11" ht="12.75">
      <c r="C100" s="30"/>
      <c r="D100" s="344"/>
      <c r="E100" s="51" t="s">
        <v>38</v>
      </c>
      <c r="F100" s="52">
        <f>SUM(F98:F99)</f>
        <v>0</v>
      </c>
      <c r="G100" s="52">
        <f>SUM(G98:G99)</f>
        <v>5</v>
      </c>
      <c r="H100" s="53">
        <f>SUM(H98:H99)</f>
        <v>0</v>
      </c>
      <c r="I100" s="54">
        <f>SUM(I98:I99)</f>
        <v>5</v>
      </c>
      <c r="J100" s="194">
        <v>5</v>
      </c>
      <c r="K100" s="7"/>
    </row>
    <row r="101" spans="3:11" ht="12.75" customHeight="1">
      <c r="C101" s="8"/>
      <c r="E101" s="35"/>
      <c r="F101" s="24"/>
      <c r="G101" s="24"/>
      <c r="H101" s="36"/>
      <c r="I101" s="37"/>
      <c r="J101" s="32"/>
      <c r="K101" s="7"/>
    </row>
    <row r="102" spans="3:11" ht="15.75">
      <c r="C102" s="15" t="s">
        <v>21</v>
      </c>
      <c r="D102" s="342"/>
      <c r="E102" s="38"/>
      <c r="F102" s="44"/>
      <c r="G102" s="44"/>
      <c r="H102" s="44"/>
      <c r="I102" s="19"/>
      <c r="J102" s="189"/>
      <c r="K102" s="7"/>
    </row>
    <row r="103" spans="3:11" ht="12.75">
      <c r="C103" s="29"/>
      <c r="D103" s="56"/>
      <c r="E103" s="56"/>
      <c r="F103" s="48"/>
      <c r="G103" s="48"/>
      <c r="H103" s="36"/>
      <c r="I103" s="26"/>
      <c r="J103" s="100"/>
      <c r="K103" s="7"/>
    </row>
    <row r="104" spans="3:11" ht="12.75">
      <c r="C104" s="22"/>
      <c r="D104" s="56">
        <v>23000</v>
      </c>
      <c r="E104" s="56" t="s">
        <v>84</v>
      </c>
      <c r="F104" s="48"/>
      <c r="G104" s="48">
        <v>0</v>
      </c>
      <c r="H104" s="36"/>
      <c r="I104" s="49">
        <f>SUM(F104:H104)</f>
        <v>0</v>
      </c>
      <c r="J104" s="111"/>
      <c r="K104" s="7"/>
    </row>
    <row r="105" spans="3:11" ht="12.75">
      <c r="C105" s="22"/>
      <c r="D105" s="56">
        <v>23001</v>
      </c>
      <c r="E105" s="56" t="s">
        <v>186</v>
      </c>
      <c r="F105" s="48">
        <v>425</v>
      </c>
      <c r="G105" s="48">
        <v>0</v>
      </c>
      <c r="H105" s="36"/>
      <c r="I105" s="49">
        <f aca="true" t="shared" si="5" ref="I105:I115">SUM(F105:H105)</f>
        <v>425</v>
      </c>
      <c r="J105" s="111"/>
      <c r="K105" s="7"/>
    </row>
    <row r="106" spans="3:11" ht="12.75">
      <c r="C106" s="22"/>
      <c r="D106" s="56">
        <v>23002</v>
      </c>
      <c r="E106" s="56" t="s">
        <v>187</v>
      </c>
      <c r="F106" s="48">
        <v>425</v>
      </c>
      <c r="G106" s="48">
        <v>0</v>
      </c>
      <c r="H106" s="36"/>
      <c r="I106" s="49">
        <f t="shared" si="5"/>
        <v>425</v>
      </c>
      <c r="J106" s="111"/>
      <c r="K106" s="7"/>
    </row>
    <row r="107" spans="3:11" ht="12.75">
      <c r="C107" s="22"/>
      <c r="D107" s="56">
        <v>23003</v>
      </c>
      <c r="E107" s="56" t="s">
        <v>188</v>
      </c>
      <c r="F107" s="48">
        <v>425</v>
      </c>
      <c r="G107" s="48">
        <v>0</v>
      </c>
      <c r="H107" s="36"/>
      <c r="I107" s="49">
        <f t="shared" si="5"/>
        <v>425</v>
      </c>
      <c r="J107" s="111"/>
      <c r="K107" s="7"/>
    </row>
    <row r="108" spans="3:11" ht="12.75">
      <c r="C108" s="22"/>
      <c r="D108" s="56">
        <v>23004</v>
      </c>
      <c r="E108" s="56" t="s">
        <v>189</v>
      </c>
      <c r="F108" s="48">
        <v>425</v>
      </c>
      <c r="G108" s="48">
        <v>0</v>
      </c>
      <c r="H108" s="36"/>
      <c r="I108" s="49">
        <f t="shared" si="5"/>
        <v>425</v>
      </c>
      <c r="J108" s="111"/>
      <c r="K108" s="7"/>
    </row>
    <row r="109" spans="3:11" ht="12.75">
      <c r="C109" s="22"/>
      <c r="D109" s="56">
        <v>23005</v>
      </c>
      <c r="E109" s="56" t="s">
        <v>190</v>
      </c>
      <c r="F109" s="48"/>
      <c r="G109" s="48">
        <v>0</v>
      </c>
      <c r="H109" s="36">
        <v>425</v>
      </c>
      <c r="I109" s="49">
        <f t="shared" si="5"/>
        <v>425</v>
      </c>
      <c r="J109" s="111"/>
      <c r="K109" s="7"/>
    </row>
    <row r="110" spans="3:11" ht="12.75">
      <c r="C110" s="22"/>
      <c r="D110" s="56">
        <v>23006</v>
      </c>
      <c r="E110" s="56" t="s">
        <v>191</v>
      </c>
      <c r="F110" s="48"/>
      <c r="G110" s="48">
        <v>10</v>
      </c>
      <c r="H110" s="36"/>
      <c r="I110" s="49">
        <f t="shared" si="5"/>
        <v>10</v>
      </c>
      <c r="J110" s="111"/>
      <c r="K110" s="7"/>
    </row>
    <row r="111" spans="3:11" ht="12.75">
      <c r="C111" s="22"/>
      <c r="D111" s="56">
        <v>23007</v>
      </c>
      <c r="E111" s="56" t="s">
        <v>192</v>
      </c>
      <c r="F111" s="48"/>
      <c r="G111" s="48">
        <v>30</v>
      </c>
      <c r="H111" s="36">
        <v>30</v>
      </c>
      <c r="I111" s="49">
        <f t="shared" si="5"/>
        <v>60</v>
      </c>
      <c r="J111" s="111"/>
      <c r="K111" s="7"/>
    </row>
    <row r="112" spans="3:11" ht="12.75">
      <c r="C112" s="22"/>
      <c r="D112" s="56">
        <v>23008</v>
      </c>
      <c r="E112" s="56" t="s">
        <v>193</v>
      </c>
      <c r="F112" s="48"/>
      <c r="G112" s="48">
        <v>50</v>
      </c>
      <c r="H112" s="36">
        <v>50</v>
      </c>
      <c r="I112" s="49">
        <f t="shared" si="5"/>
        <v>100</v>
      </c>
      <c r="J112" s="111"/>
      <c r="K112" s="7"/>
    </row>
    <row r="113" spans="3:11" ht="12.75">
      <c r="C113" s="22"/>
      <c r="D113" s="56">
        <v>23009</v>
      </c>
      <c r="E113" s="56" t="s">
        <v>194</v>
      </c>
      <c r="F113" s="48"/>
      <c r="G113" s="48">
        <v>5</v>
      </c>
      <c r="H113" s="36"/>
      <c r="I113" s="49">
        <f t="shared" si="5"/>
        <v>5</v>
      </c>
      <c r="J113" s="111"/>
      <c r="K113" s="7"/>
    </row>
    <row r="114" spans="3:11" ht="12.75">
      <c r="C114" s="22"/>
      <c r="D114" s="56">
        <v>23010</v>
      </c>
      <c r="E114" s="56" t="s">
        <v>337</v>
      </c>
      <c r="F114" s="48"/>
      <c r="G114" s="48">
        <v>50</v>
      </c>
      <c r="H114" s="36"/>
      <c r="I114" s="49">
        <f t="shared" si="5"/>
        <v>50</v>
      </c>
      <c r="J114" s="111"/>
      <c r="K114" s="7"/>
    </row>
    <row r="115" spans="3:11" ht="12.75">
      <c r="C115" s="22"/>
      <c r="D115" s="56">
        <v>23011</v>
      </c>
      <c r="E115" s="56" t="s">
        <v>338</v>
      </c>
      <c r="F115" s="48"/>
      <c r="G115" s="48">
        <v>80</v>
      </c>
      <c r="H115" s="36"/>
      <c r="I115" s="49">
        <f t="shared" si="5"/>
        <v>80</v>
      </c>
      <c r="J115" s="111"/>
      <c r="K115" s="7"/>
    </row>
    <row r="116" spans="3:11" ht="12.75">
      <c r="C116" s="30"/>
      <c r="D116" s="51"/>
      <c r="E116" s="51" t="s">
        <v>38</v>
      </c>
      <c r="F116" s="52">
        <f>SUM(F104:F115)</f>
        <v>1700</v>
      </c>
      <c r="G116" s="52">
        <f>SUM(G105:G115)</f>
        <v>225</v>
      </c>
      <c r="H116" s="53">
        <f>SUM(H104:H115)</f>
        <v>505</v>
      </c>
      <c r="I116" s="54">
        <f>SUM(I104:I115)</f>
        <v>2430</v>
      </c>
      <c r="J116" s="190">
        <v>2650</v>
      </c>
      <c r="K116" s="7"/>
    </row>
    <row r="117" spans="3:11" ht="12.75" customHeight="1">
      <c r="C117" s="8"/>
      <c r="E117" s="35"/>
      <c r="F117" s="24"/>
      <c r="G117" s="24"/>
      <c r="H117" s="36"/>
      <c r="I117" s="37"/>
      <c r="J117" s="32"/>
      <c r="K117" s="7"/>
    </row>
    <row r="118" spans="3:11" ht="15.75">
      <c r="C118" s="15" t="s">
        <v>17</v>
      </c>
      <c r="D118" s="342"/>
      <c r="E118" s="38"/>
      <c r="F118" s="44"/>
      <c r="G118" s="44"/>
      <c r="H118" s="44"/>
      <c r="I118" s="19"/>
      <c r="J118" s="189"/>
      <c r="K118" s="7"/>
    </row>
    <row r="119" spans="3:11" ht="12.75">
      <c r="C119" s="29"/>
      <c r="D119" s="56"/>
      <c r="E119" s="56"/>
      <c r="F119" s="48"/>
      <c r="G119" s="48"/>
      <c r="H119" s="36"/>
      <c r="I119" s="26"/>
      <c r="J119" s="100"/>
      <c r="K119" s="7"/>
    </row>
    <row r="120" spans="3:11" ht="12.75">
      <c r="C120" s="22"/>
      <c r="D120" s="56">
        <v>24000</v>
      </c>
      <c r="E120" s="56" t="s">
        <v>84</v>
      </c>
      <c r="F120" s="48"/>
      <c r="G120" s="48">
        <v>0</v>
      </c>
      <c r="H120" s="36"/>
      <c r="I120" s="49">
        <f>SUM(F120:H120)</f>
        <v>0</v>
      </c>
      <c r="J120" s="111"/>
      <c r="K120" s="7"/>
    </row>
    <row r="121" spans="3:11" ht="12.75">
      <c r="C121" s="22"/>
      <c r="D121" s="56">
        <v>24001</v>
      </c>
      <c r="E121" s="56" t="s">
        <v>176</v>
      </c>
      <c r="F121" s="48"/>
      <c r="G121" s="48">
        <v>100</v>
      </c>
      <c r="H121" s="36">
        <v>45</v>
      </c>
      <c r="I121" s="49">
        <f aca="true" t="shared" si="6" ref="I121:I131">SUM(F121:H121)</f>
        <v>145</v>
      </c>
      <c r="J121" s="111"/>
      <c r="K121" s="7"/>
    </row>
    <row r="122" spans="3:11" ht="12.75">
      <c r="C122" s="22"/>
      <c r="D122" s="56">
        <v>24002</v>
      </c>
      <c r="E122" s="56" t="s">
        <v>258</v>
      </c>
      <c r="F122" s="48"/>
      <c r="G122" s="48">
        <v>90</v>
      </c>
      <c r="H122" s="36"/>
      <c r="I122" s="49">
        <f t="shared" si="6"/>
        <v>90</v>
      </c>
      <c r="J122" s="111"/>
      <c r="K122" s="7"/>
    </row>
    <row r="123" spans="3:11" ht="12.75">
      <c r="C123" s="22"/>
      <c r="D123" s="56">
        <v>24003</v>
      </c>
      <c r="E123" s="56" t="s">
        <v>178</v>
      </c>
      <c r="F123" s="48"/>
      <c r="G123" s="48">
        <v>100</v>
      </c>
      <c r="H123" s="36">
        <v>45</v>
      </c>
      <c r="I123" s="49">
        <f t="shared" si="6"/>
        <v>145</v>
      </c>
      <c r="J123" s="111"/>
      <c r="K123" s="7"/>
    </row>
    <row r="124" spans="3:11" ht="12.75">
      <c r="C124" s="22"/>
      <c r="D124" s="56">
        <v>24004</v>
      </c>
      <c r="E124" s="56" t="s">
        <v>182</v>
      </c>
      <c r="F124" s="48"/>
      <c r="G124" s="48">
        <v>20</v>
      </c>
      <c r="H124" s="36">
        <v>20</v>
      </c>
      <c r="I124" s="49">
        <f t="shared" si="6"/>
        <v>40</v>
      </c>
      <c r="J124" s="111"/>
      <c r="K124" s="7"/>
    </row>
    <row r="125" spans="3:11" ht="12.75">
      <c r="C125" s="22"/>
      <c r="D125" s="56">
        <v>24006</v>
      </c>
      <c r="E125" s="56" t="s">
        <v>177</v>
      </c>
      <c r="F125" s="48"/>
      <c r="G125" s="48">
        <v>10</v>
      </c>
      <c r="H125" s="36">
        <v>10</v>
      </c>
      <c r="I125" s="49">
        <f t="shared" si="6"/>
        <v>20</v>
      </c>
      <c r="J125" s="111"/>
      <c r="K125" s="7"/>
    </row>
    <row r="126" spans="3:11" ht="12.75">
      <c r="C126" s="22"/>
      <c r="D126" s="56">
        <v>24007</v>
      </c>
      <c r="E126" s="56" t="s">
        <v>179</v>
      </c>
      <c r="F126" s="48"/>
      <c r="G126" s="48">
        <v>15</v>
      </c>
      <c r="H126" s="36">
        <v>10</v>
      </c>
      <c r="I126" s="49">
        <f t="shared" si="6"/>
        <v>25</v>
      </c>
      <c r="J126" s="111"/>
      <c r="K126" s="7"/>
    </row>
    <row r="127" spans="3:11" ht="12.75">
      <c r="C127" s="22"/>
      <c r="D127" s="56">
        <v>24008</v>
      </c>
      <c r="E127" s="56" t="s">
        <v>180</v>
      </c>
      <c r="F127" s="48"/>
      <c r="G127" s="48">
        <v>30</v>
      </c>
      <c r="H127" s="36">
        <v>27</v>
      </c>
      <c r="I127" s="49">
        <f t="shared" si="6"/>
        <v>57</v>
      </c>
      <c r="J127" s="111"/>
      <c r="K127" s="7"/>
    </row>
    <row r="128" spans="3:11" ht="12.75">
      <c r="C128" s="22"/>
      <c r="D128" s="56">
        <v>24010</v>
      </c>
      <c r="E128" s="56" t="s">
        <v>216</v>
      </c>
      <c r="F128" s="48"/>
      <c r="G128" s="48">
        <v>5</v>
      </c>
      <c r="H128" s="36">
        <v>5</v>
      </c>
      <c r="I128" s="49">
        <f t="shared" si="6"/>
        <v>10</v>
      </c>
      <c r="J128" s="111"/>
      <c r="K128" s="7"/>
    </row>
    <row r="129" spans="3:11" ht="12.75">
      <c r="C129" s="22"/>
      <c r="D129" s="56">
        <v>24013</v>
      </c>
      <c r="E129" s="56" t="s">
        <v>259</v>
      </c>
      <c r="F129" s="48"/>
      <c r="G129" s="48">
        <v>10</v>
      </c>
      <c r="H129" s="36">
        <v>5</v>
      </c>
      <c r="I129" s="49">
        <f t="shared" si="6"/>
        <v>15</v>
      </c>
      <c r="J129" s="111"/>
      <c r="K129" s="7"/>
    </row>
    <row r="130" spans="3:11" ht="12.75">
      <c r="C130" s="22"/>
      <c r="D130" s="56">
        <v>24015</v>
      </c>
      <c r="E130" s="56" t="s">
        <v>339</v>
      </c>
      <c r="F130" s="48"/>
      <c r="G130" s="48">
        <v>5</v>
      </c>
      <c r="H130" s="36">
        <v>5</v>
      </c>
      <c r="I130" s="49">
        <f t="shared" si="6"/>
        <v>10</v>
      </c>
      <c r="J130" s="111"/>
      <c r="K130" s="7"/>
    </row>
    <row r="131" spans="3:11" ht="12.75">
      <c r="C131" s="22"/>
      <c r="D131" s="56">
        <v>24016</v>
      </c>
      <c r="E131" s="56" t="s">
        <v>260</v>
      </c>
      <c r="F131" s="48"/>
      <c r="G131" s="48">
        <v>150</v>
      </c>
      <c r="H131" s="36">
        <v>20</v>
      </c>
      <c r="I131" s="49">
        <f t="shared" si="6"/>
        <v>170</v>
      </c>
      <c r="J131" s="111"/>
      <c r="K131" s="7"/>
    </row>
    <row r="132" spans="3:11" ht="12.75">
      <c r="C132" s="30"/>
      <c r="D132" s="51"/>
      <c r="E132" s="51" t="s">
        <v>38</v>
      </c>
      <c r="F132" s="52">
        <f>SUM(F120:F131)</f>
        <v>0</v>
      </c>
      <c r="G132" s="52">
        <f>SUM(G120:G131)</f>
        <v>535</v>
      </c>
      <c r="H132" s="52">
        <f>SUM(H120:H131)</f>
        <v>192</v>
      </c>
      <c r="I132" s="54">
        <f>SUM(I120:I131)</f>
        <v>727</v>
      </c>
      <c r="J132" s="190">
        <v>774</v>
      </c>
      <c r="K132" s="7"/>
    </row>
    <row r="133" spans="3:11" ht="12.75" customHeight="1">
      <c r="C133" s="8"/>
      <c r="E133" s="35"/>
      <c r="F133" s="24"/>
      <c r="G133" s="24"/>
      <c r="H133" s="36"/>
      <c r="I133" s="37"/>
      <c r="J133" s="354"/>
      <c r="K133" s="7"/>
    </row>
    <row r="134" spans="3:11" ht="15.75">
      <c r="C134" s="15" t="s">
        <v>198</v>
      </c>
      <c r="D134" s="342"/>
      <c r="E134" s="38"/>
      <c r="F134" s="44"/>
      <c r="G134" s="44"/>
      <c r="H134" s="44"/>
      <c r="I134" s="19"/>
      <c r="J134" s="100"/>
      <c r="K134" s="7"/>
    </row>
    <row r="135" spans="3:11" ht="12.75">
      <c r="C135" s="29"/>
      <c r="D135" s="56"/>
      <c r="E135" s="23"/>
      <c r="F135" s="48"/>
      <c r="G135" s="48"/>
      <c r="H135" s="36"/>
      <c r="I135" s="26"/>
      <c r="J135" s="100"/>
      <c r="K135" s="7"/>
    </row>
    <row r="136" spans="3:11" ht="12.75">
      <c r="C136" s="22"/>
      <c r="D136" s="56">
        <v>25000</v>
      </c>
      <c r="E136" s="23" t="s">
        <v>84</v>
      </c>
      <c r="F136" s="48"/>
      <c r="G136" s="48">
        <v>0</v>
      </c>
      <c r="H136" s="36"/>
      <c r="I136" s="26">
        <f aca="true" t="shared" si="7" ref="I136:I141">SUM(F136:H136)</f>
        <v>0</v>
      </c>
      <c r="J136" s="111"/>
      <c r="K136" s="7"/>
    </row>
    <row r="137" spans="3:11" ht="12.75">
      <c r="C137" s="22"/>
      <c r="D137" s="56">
        <v>25001</v>
      </c>
      <c r="E137" s="23" t="s">
        <v>262</v>
      </c>
      <c r="F137" s="48"/>
      <c r="G137" s="48">
        <v>0</v>
      </c>
      <c r="H137" s="36">
        <v>25</v>
      </c>
      <c r="I137" s="26">
        <f t="shared" si="7"/>
        <v>25</v>
      </c>
      <c r="J137" s="111"/>
      <c r="K137" s="7"/>
    </row>
    <row r="138" spans="3:11" ht="12.75">
      <c r="C138" s="22"/>
      <c r="D138" s="56">
        <v>25003</v>
      </c>
      <c r="E138" s="23" t="s">
        <v>207</v>
      </c>
      <c r="F138" s="48"/>
      <c r="G138" s="48">
        <v>5</v>
      </c>
      <c r="H138" s="36">
        <v>2</v>
      </c>
      <c r="I138" s="26">
        <f t="shared" si="7"/>
        <v>7</v>
      </c>
      <c r="J138" s="111"/>
      <c r="K138" s="7"/>
    </row>
    <row r="139" spans="3:11" ht="12.75">
      <c r="C139" s="22"/>
      <c r="D139" s="56">
        <v>25004</v>
      </c>
      <c r="E139" s="23" t="s">
        <v>142</v>
      </c>
      <c r="F139" s="48"/>
      <c r="G139" s="48">
        <v>2</v>
      </c>
      <c r="H139" s="36"/>
      <c r="I139" s="26">
        <f t="shared" si="7"/>
        <v>2</v>
      </c>
      <c r="J139" s="111"/>
      <c r="K139" s="7"/>
    </row>
    <row r="140" spans="3:11" ht="12.75">
      <c r="C140" s="22"/>
      <c r="D140" s="56">
        <v>25006</v>
      </c>
      <c r="E140" s="23" t="s">
        <v>111</v>
      </c>
      <c r="F140" s="48"/>
      <c r="G140" s="48">
        <v>5</v>
      </c>
      <c r="H140" s="36"/>
      <c r="I140" s="26">
        <f t="shared" si="7"/>
        <v>5</v>
      </c>
      <c r="J140" s="111"/>
      <c r="K140" s="7"/>
    </row>
    <row r="141" spans="3:11" ht="12.75">
      <c r="C141" s="22"/>
      <c r="D141" s="56">
        <v>25008</v>
      </c>
      <c r="E141" s="23" t="s">
        <v>109</v>
      </c>
      <c r="F141" s="48"/>
      <c r="G141" s="48">
        <v>5</v>
      </c>
      <c r="H141" s="36"/>
      <c r="I141" s="26">
        <f t="shared" si="7"/>
        <v>5</v>
      </c>
      <c r="J141" s="111"/>
      <c r="K141" s="7"/>
    </row>
    <row r="142" spans="3:11" ht="12.75">
      <c r="C142" s="30"/>
      <c r="D142" s="51"/>
      <c r="E142" s="51" t="s">
        <v>38</v>
      </c>
      <c r="F142" s="52">
        <f>SUM(F136:F141)</f>
        <v>0</v>
      </c>
      <c r="G142" s="52">
        <f>SUM(G135:G141)</f>
        <v>17</v>
      </c>
      <c r="H142" s="53">
        <f>SUM(H136:H141)</f>
        <v>27</v>
      </c>
      <c r="I142" s="34">
        <f>SUM(I136:I141)</f>
        <v>44</v>
      </c>
      <c r="J142" s="190">
        <v>96</v>
      </c>
      <c r="K142" s="7"/>
    </row>
    <row r="143" spans="3:11" ht="12.75" customHeight="1">
      <c r="C143" s="8"/>
      <c r="E143" s="35"/>
      <c r="F143" s="24"/>
      <c r="G143" s="24"/>
      <c r="H143" s="36"/>
      <c r="I143" s="37"/>
      <c r="J143" s="32"/>
      <c r="K143" s="7"/>
    </row>
    <row r="144" spans="3:11" ht="15.75">
      <c r="C144" s="15" t="s">
        <v>263</v>
      </c>
      <c r="D144" s="342"/>
      <c r="E144" s="38"/>
      <c r="F144" s="44"/>
      <c r="G144" s="44"/>
      <c r="H144" s="44"/>
      <c r="I144" s="19"/>
      <c r="J144" s="189"/>
      <c r="K144" s="7"/>
    </row>
    <row r="145" spans="3:11" ht="12.75">
      <c r="C145" s="69"/>
      <c r="D145" s="56"/>
      <c r="E145" s="23"/>
      <c r="F145" s="48"/>
      <c r="G145" s="48"/>
      <c r="H145" s="36"/>
      <c r="I145" s="26"/>
      <c r="J145" s="100"/>
      <c r="K145" s="7"/>
    </row>
    <row r="146" spans="3:11" ht="12.75">
      <c r="C146" s="22"/>
      <c r="D146" s="56">
        <v>26000</v>
      </c>
      <c r="E146" s="23" t="s">
        <v>84</v>
      </c>
      <c r="F146" s="48"/>
      <c r="G146" s="48">
        <v>0</v>
      </c>
      <c r="H146" s="36"/>
      <c r="I146" s="49">
        <f>SUM(F146:H146)</f>
        <v>0</v>
      </c>
      <c r="J146" s="111"/>
      <c r="K146" s="7"/>
    </row>
    <row r="147" spans="3:11" ht="12.75">
      <c r="C147" s="22"/>
      <c r="D147" s="56">
        <v>26001</v>
      </c>
      <c r="E147" s="23" t="s">
        <v>263</v>
      </c>
      <c r="F147" s="48"/>
      <c r="G147" s="48">
        <v>0</v>
      </c>
      <c r="H147" s="36"/>
      <c r="I147" s="49">
        <f>SUM(F147:H147)</f>
        <v>0</v>
      </c>
      <c r="J147" s="111"/>
      <c r="K147" s="7"/>
    </row>
    <row r="148" spans="3:11" ht="12.75">
      <c r="C148" s="30"/>
      <c r="D148" s="51"/>
      <c r="E148" s="51" t="s">
        <v>38</v>
      </c>
      <c r="F148" s="52">
        <f>SUM(F146:F147)</f>
        <v>0</v>
      </c>
      <c r="G148" s="52">
        <f>SUM(G146:G147)</f>
        <v>0</v>
      </c>
      <c r="H148" s="52">
        <f>SUM(H146:H147)</f>
        <v>0</v>
      </c>
      <c r="I148" s="54">
        <f>SUM(I146:I147)</f>
        <v>0</v>
      </c>
      <c r="J148" s="190">
        <v>75</v>
      </c>
      <c r="K148" s="7"/>
    </row>
    <row r="149" spans="3:11" ht="12.75" customHeight="1">
      <c r="C149" s="8"/>
      <c r="E149" s="35"/>
      <c r="F149" s="24"/>
      <c r="G149" s="24"/>
      <c r="H149" s="36"/>
      <c r="I149" s="37"/>
      <c r="J149" s="193"/>
      <c r="K149" s="7"/>
    </row>
    <row r="150" spans="3:11" ht="15.75">
      <c r="C150" s="15" t="s">
        <v>340</v>
      </c>
      <c r="D150" s="342"/>
      <c r="E150" s="38"/>
      <c r="F150" s="44"/>
      <c r="G150" s="44"/>
      <c r="H150" s="44"/>
      <c r="I150" s="19"/>
      <c r="J150" s="189"/>
      <c r="K150" s="7"/>
    </row>
    <row r="151" spans="3:11" ht="12.75">
      <c r="C151" s="69"/>
      <c r="D151" s="56"/>
      <c r="E151" s="23"/>
      <c r="F151" s="48"/>
      <c r="G151" s="48"/>
      <c r="H151" s="36"/>
      <c r="I151" s="26"/>
      <c r="J151" s="100"/>
      <c r="K151" s="7"/>
    </row>
    <row r="152" spans="3:11" ht="12.75">
      <c r="C152" s="22"/>
      <c r="D152" s="56">
        <v>27000</v>
      </c>
      <c r="E152" s="23" t="s">
        <v>84</v>
      </c>
      <c r="F152" s="48"/>
      <c r="G152" s="48">
        <v>0</v>
      </c>
      <c r="H152" s="36"/>
      <c r="I152" s="49">
        <f>SUM(F152:H152)</f>
        <v>0</v>
      </c>
      <c r="J152" s="111"/>
      <c r="K152" s="7"/>
    </row>
    <row r="153" spans="3:11" ht="12.75">
      <c r="C153" s="22"/>
      <c r="D153" s="56">
        <v>27001</v>
      </c>
      <c r="E153" s="23" t="s">
        <v>342</v>
      </c>
      <c r="F153" s="48"/>
      <c r="G153" s="48">
        <v>110</v>
      </c>
      <c r="H153" s="36"/>
      <c r="I153" s="324">
        <f>SUM(F153:H153)</f>
        <v>110</v>
      </c>
      <c r="J153" s="111"/>
      <c r="K153" s="7"/>
    </row>
    <row r="154" spans="3:11" ht="12.75">
      <c r="C154" s="22"/>
      <c r="D154" s="56">
        <v>27002</v>
      </c>
      <c r="E154" s="23" t="s">
        <v>371</v>
      </c>
      <c r="F154" s="48">
        <v>20</v>
      </c>
      <c r="G154" s="48">
        <v>0</v>
      </c>
      <c r="H154" s="36"/>
      <c r="I154" s="49">
        <f>SUM(F154:H154)</f>
        <v>20</v>
      </c>
      <c r="J154" s="111"/>
      <c r="K154" s="7"/>
    </row>
    <row r="155" spans="3:11" ht="12.75">
      <c r="C155" s="22"/>
      <c r="D155" s="56">
        <v>27003</v>
      </c>
      <c r="E155" s="23" t="s">
        <v>235</v>
      </c>
      <c r="F155" s="48"/>
      <c r="G155" s="48">
        <v>75</v>
      </c>
      <c r="H155" s="36">
        <v>50</v>
      </c>
      <c r="I155" s="49">
        <f>SUM(F155:H155)</f>
        <v>125</v>
      </c>
      <c r="J155" s="111"/>
      <c r="K155" s="7"/>
    </row>
    <row r="156" spans="3:11" ht="12.75">
      <c r="C156" s="30"/>
      <c r="D156" s="51"/>
      <c r="E156" s="51" t="s">
        <v>38</v>
      </c>
      <c r="F156" s="52">
        <f>SUM(F152:F155)</f>
        <v>20</v>
      </c>
      <c r="G156" s="52">
        <f>SUM(G152:G155)</f>
        <v>185</v>
      </c>
      <c r="H156" s="52">
        <f>SUM(H152:H155)</f>
        <v>50</v>
      </c>
      <c r="I156" s="54">
        <f>SUM(I152:I155)</f>
        <v>255</v>
      </c>
      <c r="J156" s="190">
        <v>0</v>
      </c>
      <c r="K156" s="7"/>
    </row>
    <row r="157" spans="3:11" ht="12.75" customHeight="1">
      <c r="C157" s="8"/>
      <c r="E157" s="35"/>
      <c r="F157" s="24"/>
      <c r="G157" s="24"/>
      <c r="H157" s="36"/>
      <c r="I157" s="37"/>
      <c r="J157" s="32"/>
      <c r="K157" s="7"/>
    </row>
    <row r="158" spans="3:11" ht="15.75">
      <c r="C158" s="15" t="s">
        <v>341</v>
      </c>
      <c r="D158" s="342"/>
      <c r="E158" s="38"/>
      <c r="F158" s="44"/>
      <c r="G158" s="44"/>
      <c r="H158" s="44"/>
      <c r="I158" s="19"/>
      <c r="J158" s="189"/>
      <c r="K158" s="7"/>
    </row>
    <row r="159" spans="3:11" ht="12.75">
      <c r="C159" s="69"/>
      <c r="D159" s="56"/>
      <c r="E159" s="23"/>
      <c r="F159" s="48"/>
      <c r="G159" s="48"/>
      <c r="H159" s="36"/>
      <c r="I159" s="26"/>
      <c r="J159" s="100"/>
      <c r="K159" s="7"/>
    </row>
    <row r="160" spans="3:11" ht="12.75">
      <c r="C160" s="22"/>
      <c r="D160" s="56">
        <v>28000</v>
      </c>
      <c r="E160" s="23" t="s">
        <v>84</v>
      </c>
      <c r="F160" s="48"/>
      <c r="G160" s="48">
        <v>0</v>
      </c>
      <c r="H160" s="36"/>
      <c r="I160" s="49">
        <f>SUM(F160:H160)</f>
        <v>0</v>
      </c>
      <c r="J160" s="111"/>
      <c r="K160" s="7"/>
    </row>
    <row r="161" spans="3:11" ht="12.75">
      <c r="C161" s="22"/>
      <c r="D161" s="56">
        <v>28001</v>
      </c>
      <c r="E161" s="23" t="s">
        <v>343</v>
      </c>
      <c r="F161" s="48"/>
      <c r="G161" s="48">
        <v>15</v>
      </c>
      <c r="H161" s="36">
        <v>15</v>
      </c>
      <c r="I161" s="49">
        <f>SUM(F161:H161)</f>
        <v>30</v>
      </c>
      <c r="J161" s="111"/>
      <c r="K161" s="7"/>
    </row>
    <row r="162" spans="3:11" ht="12.75">
      <c r="C162" s="22"/>
      <c r="D162" s="56">
        <v>28002</v>
      </c>
      <c r="E162" s="23" t="s">
        <v>374</v>
      </c>
      <c r="F162" s="48"/>
      <c r="G162" s="48">
        <v>10</v>
      </c>
      <c r="H162" s="36">
        <v>5</v>
      </c>
      <c r="I162" s="49">
        <f>SUM(F162:H162)</f>
        <v>15</v>
      </c>
      <c r="J162" s="111"/>
      <c r="K162" s="7"/>
    </row>
    <row r="163" spans="3:11" ht="12.75">
      <c r="C163" s="22"/>
      <c r="D163" s="56">
        <v>28003</v>
      </c>
      <c r="E163" s="1" t="s">
        <v>344</v>
      </c>
      <c r="F163" s="48"/>
      <c r="G163" s="48">
        <v>5</v>
      </c>
      <c r="H163" s="36">
        <v>5</v>
      </c>
      <c r="I163" s="49">
        <f>SUM(F163:H163)</f>
        <v>10</v>
      </c>
      <c r="J163" s="111"/>
      <c r="K163" s="7"/>
    </row>
    <row r="164" spans="3:11" ht="12.75">
      <c r="C164" s="30"/>
      <c r="D164" s="51"/>
      <c r="E164" s="51" t="s">
        <v>38</v>
      </c>
      <c r="F164" s="52">
        <f>SUM(F160:F163)</f>
        <v>0</v>
      </c>
      <c r="G164" s="52">
        <f>SUM(G160:G163)</f>
        <v>30</v>
      </c>
      <c r="H164" s="52">
        <f>SUM(H160:H163)</f>
        <v>25</v>
      </c>
      <c r="I164" s="54">
        <f>SUM(I160:I163)</f>
        <v>55</v>
      </c>
      <c r="J164" s="190">
        <v>0</v>
      </c>
      <c r="K164" s="7"/>
    </row>
    <row r="165" spans="3:11" ht="12.75" customHeight="1">
      <c r="C165" s="8"/>
      <c r="E165" s="35"/>
      <c r="F165" s="24"/>
      <c r="G165" s="24"/>
      <c r="H165" s="36"/>
      <c r="I165" s="37"/>
      <c r="J165" s="32"/>
      <c r="K165" s="7"/>
    </row>
    <row r="166" spans="3:11" ht="15.75">
      <c r="C166" s="15" t="s">
        <v>405</v>
      </c>
      <c r="D166" s="342"/>
      <c r="E166" s="38"/>
      <c r="F166" s="44"/>
      <c r="G166" s="44"/>
      <c r="H166" s="44"/>
      <c r="I166" s="19"/>
      <c r="J166" s="189"/>
      <c r="K166" s="7"/>
    </row>
    <row r="167" spans="3:11" ht="12.75">
      <c r="C167" s="69"/>
      <c r="D167" s="56"/>
      <c r="E167" s="23"/>
      <c r="F167" s="48"/>
      <c r="G167" s="48"/>
      <c r="H167" s="36"/>
      <c r="I167" s="26"/>
      <c r="J167" s="100"/>
      <c r="K167" s="7"/>
    </row>
    <row r="168" spans="3:11" s="61" customFormat="1" ht="12.75">
      <c r="C168" s="22"/>
      <c r="D168" s="56">
        <v>29000</v>
      </c>
      <c r="E168" s="23" t="s">
        <v>84</v>
      </c>
      <c r="F168" s="48"/>
      <c r="G168" s="48">
        <v>0</v>
      </c>
      <c r="H168" s="36"/>
      <c r="I168" s="49">
        <f>SUM(F168:H168)</f>
        <v>0</v>
      </c>
      <c r="J168" s="111"/>
      <c r="K168" s="65"/>
    </row>
    <row r="169" spans="3:11" s="61" customFormat="1" ht="12.75">
      <c r="C169" s="22"/>
      <c r="D169" s="56">
        <v>29002</v>
      </c>
      <c r="E169" s="23" t="s">
        <v>345</v>
      </c>
      <c r="F169" s="48"/>
      <c r="G169" s="48">
        <v>35</v>
      </c>
      <c r="H169" s="36"/>
      <c r="I169" s="49">
        <f aca="true" t="shared" si="8" ref="I169:I175">SUM(F169:H169)</f>
        <v>35</v>
      </c>
      <c r="J169" s="111"/>
      <c r="K169" s="65"/>
    </row>
    <row r="170" spans="3:11" s="61" customFormat="1" ht="12.75">
      <c r="C170" s="22"/>
      <c r="D170" s="56">
        <v>29003</v>
      </c>
      <c r="E170" s="23" t="s">
        <v>183</v>
      </c>
      <c r="F170" s="48"/>
      <c r="G170" s="48">
        <v>30</v>
      </c>
      <c r="H170" s="36"/>
      <c r="I170" s="324">
        <f t="shared" si="8"/>
        <v>30</v>
      </c>
      <c r="J170" s="111"/>
      <c r="K170" s="65"/>
    </row>
    <row r="171" spans="3:11" s="61" customFormat="1" ht="12.75">
      <c r="C171" s="22"/>
      <c r="D171" s="56">
        <v>29005</v>
      </c>
      <c r="E171" s="23" t="s">
        <v>195</v>
      </c>
      <c r="F171" s="48"/>
      <c r="G171" s="48">
        <v>60</v>
      </c>
      <c r="H171" s="36"/>
      <c r="I171" s="49">
        <f t="shared" si="8"/>
        <v>60</v>
      </c>
      <c r="J171" s="111"/>
      <c r="K171" s="65"/>
    </row>
    <row r="172" spans="3:11" s="61" customFormat="1" ht="12.75">
      <c r="C172" s="22"/>
      <c r="D172" s="56">
        <v>29006</v>
      </c>
      <c r="E172" s="23" t="s">
        <v>226</v>
      </c>
      <c r="F172" s="48"/>
      <c r="G172" s="48">
        <v>10</v>
      </c>
      <c r="H172" s="36"/>
      <c r="I172" s="49">
        <f t="shared" si="8"/>
        <v>10</v>
      </c>
      <c r="J172" s="111"/>
      <c r="K172" s="65"/>
    </row>
    <row r="173" spans="3:11" s="61" customFormat="1" ht="12.75">
      <c r="C173" s="22"/>
      <c r="D173" s="56">
        <v>29007</v>
      </c>
      <c r="E173" s="23" t="s">
        <v>184</v>
      </c>
      <c r="F173" s="48"/>
      <c r="G173" s="48">
        <v>130</v>
      </c>
      <c r="H173" s="36"/>
      <c r="I173" s="49">
        <f t="shared" si="8"/>
        <v>130</v>
      </c>
      <c r="J173" s="111"/>
      <c r="K173" s="65"/>
    </row>
    <row r="174" spans="3:11" s="61" customFormat="1" ht="12.75">
      <c r="C174" s="22"/>
      <c r="D174" s="56">
        <v>29008</v>
      </c>
      <c r="E174" s="23" t="s">
        <v>346</v>
      </c>
      <c r="F174" s="48"/>
      <c r="G174" s="48">
        <v>75</v>
      </c>
      <c r="H174" s="36"/>
      <c r="I174" s="49">
        <f t="shared" si="8"/>
        <v>75</v>
      </c>
      <c r="J174" s="111"/>
      <c r="K174" s="65"/>
    </row>
    <row r="175" spans="3:11" s="61" customFormat="1" ht="12.75">
      <c r="C175" s="22"/>
      <c r="D175" s="56">
        <v>29009</v>
      </c>
      <c r="E175" s="23" t="s">
        <v>260</v>
      </c>
      <c r="F175" s="48"/>
      <c r="G175" s="48">
        <v>60</v>
      </c>
      <c r="H175" s="36"/>
      <c r="I175" s="324">
        <f t="shared" si="8"/>
        <v>60</v>
      </c>
      <c r="J175" s="111"/>
      <c r="K175" s="65"/>
    </row>
    <row r="176" spans="3:11" ht="13.5" customHeight="1">
      <c r="C176" s="30"/>
      <c r="D176" s="51"/>
      <c r="E176" s="51" t="s">
        <v>38</v>
      </c>
      <c r="F176" s="52">
        <f>SUM(F168:F175)</f>
        <v>0</v>
      </c>
      <c r="G176" s="52">
        <f>SUM(G168:G175)</f>
        <v>400</v>
      </c>
      <c r="H176" s="52">
        <f>SUM(H168:H175)</f>
        <v>0</v>
      </c>
      <c r="I176" s="124">
        <f>SUM(I168:I175)</f>
        <v>400</v>
      </c>
      <c r="J176" s="190">
        <v>520</v>
      </c>
      <c r="K176" s="7"/>
    </row>
    <row r="177" spans="3:11" ht="12.75" customHeight="1">
      <c r="C177" s="8"/>
      <c r="E177" s="35"/>
      <c r="F177" s="24"/>
      <c r="G177" s="24"/>
      <c r="H177" s="36"/>
      <c r="I177" s="37"/>
      <c r="J177" s="32"/>
      <c r="K177" s="7"/>
    </row>
    <row r="178" spans="3:11" ht="12.75">
      <c r="C178" s="70" t="s">
        <v>202</v>
      </c>
      <c r="D178" s="60"/>
      <c r="E178" s="60"/>
      <c r="F178" s="63">
        <f>SUM(F83+F94+F100+F116+F132+F142+F156+F164+F176)</f>
        <v>2382</v>
      </c>
      <c r="G178" s="63">
        <f>SUM(G83+G94+G100+G116+G132+G142+G156+G164+G176)</f>
        <v>1801</v>
      </c>
      <c r="H178" s="64">
        <f>SUM(H83+H94+H100+H116+H132+H142+H156+H164+H176)</f>
        <v>809</v>
      </c>
      <c r="I178" s="71">
        <f>SUM(I83+I94+I100+I116+I132+I142+I156+I164+I176)</f>
        <v>4992</v>
      </c>
      <c r="J178" s="321">
        <f>SUM(J83+J94+J100+J116+J132+J142+J148+J156+J164+J176)</f>
        <v>5099</v>
      </c>
      <c r="K178" s="7"/>
    </row>
    <row r="179" spans="3:11" ht="12.75">
      <c r="C179" s="43"/>
      <c r="D179" s="43"/>
      <c r="E179" s="43"/>
      <c r="F179" s="68"/>
      <c r="G179" s="68"/>
      <c r="H179" s="47"/>
      <c r="I179" s="18"/>
      <c r="J179" s="18"/>
      <c r="K179" s="7"/>
    </row>
    <row r="180" spans="3:11" ht="12.75">
      <c r="C180" s="43"/>
      <c r="D180" s="43"/>
      <c r="E180" s="43"/>
      <c r="F180" s="68"/>
      <c r="G180" s="68"/>
      <c r="H180" s="47"/>
      <c r="I180" s="18"/>
      <c r="J180" s="193"/>
      <c r="K180" s="7"/>
    </row>
    <row r="181" spans="3:11" ht="23.25">
      <c r="C181" s="2" t="str">
        <f>C1</f>
        <v>Programbudget 2010</v>
      </c>
      <c r="F181" s="57"/>
      <c r="G181" s="57"/>
      <c r="H181" s="5"/>
      <c r="K181" s="7"/>
    </row>
    <row r="182" spans="3:11" ht="18">
      <c r="C182" s="8" t="s">
        <v>104</v>
      </c>
      <c r="E182" s="8"/>
      <c r="F182" s="57"/>
      <c r="G182" s="57"/>
      <c r="H182" s="5"/>
      <c r="K182" s="7"/>
    </row>
    <row r="183" spans="3:11" ht="12.75" customHeight="1">
      <c r="C183" s="8"/>
      <c r="E183" s="8"/>
      <c r="F183" s="57"/>
      <c r="G183" s="57"/>
      <c r="H183" s="5"/>
      <c r="K183" s="7"/>
    </row>
    <row r="184" spans="3:11" ht="25.5">
      <c r="C184" s="10" t="s">
        <v>80</v>
      </c>
      <c r="D184" s="341" t="s">
        <v>81</v>
      </c>
      <c r="E184" s="11"/>
      <c r="F184" s="12" t="s">
        <v>82</v>
      </c>
      <c r="G184" s="12" t="s">
        <v>217</v>
      </c>
      <c r="H184" s="13" t="s">
        <v>218</v>
      </c>
      <c r="I184" s="14" t="s">
        <v>219</v>
      </c>
      <c r="J184" s="188" t="s">
        <v>252</v>
      </c>
      <c r="K184" s="7"/>
    </row>
    <row r="185" spans="3:11" ht="12.75" customHeight="1">
      <c r="C185" s="8"/>
      <c r="E185" s="35"/>
      <c r="F185" s="24"/>
      <c r="G185" s="24"/>
      <c r="H185" s="36"/>
      <c r="I185" s="37"/>
      <c r="J185" s="32"/>
      <c r="K185" s="7"/>
    </row>
    <row r="186" spans="3:11" ht="15.75">
      <c r="C186" s="15" t="s">
        <v>44</v>
      </c>
      <c r="D186" s="342"/>
      <c r="E186" s="38"/>
      <c r="F186" s="44"/>
      <c r="G186" s="44"/>
      <c r="H186" s="44"/>
      <c r="I186" s="19"/>
      <c r="J186" s="189"/>
      <c r="K186" s="7"/>
    </row>
    <row r="187" spans="3:11" ht="12.75">
      <c r="C187" s="22"/>
      <c r="D187" s="56"/>
      <c r="E187" s="23"/>
      <c r="F187" s="48"/>
      <c r="G187" s="48"/>
      <c r="H187" s="36"/>
      <c r="I187" s="26"/>
      <c r="J187" s="111"/>
      <c r="K187" s="7"/>
    </row>
    <row r="188" spans="3:11" ht="12.75">
      <c r="C188" s="22"/>
      <c r="D188" s="56">
        <v>30000</v>
      </c>
      <c r="E188" s="23" t="s">
        <v>84</v>
      </c>
      <c r="F188" s="48"/>
      <c r="G188" s="48">
        <v>0</v>
      </c>
      <c r="H188" s="36"/>
      <c r="I188" s="26">
        <f aca="true" t="shared" si="9" ref="I188:I193">SUM(F188:H188)</f>
        <v>0</v>
      </c>
      <c r="J188" s="111"/>
      <c r="K188" s="7"/>
    </row>
    <row r="189" spans="3:11" ht="12.75">
      <c r="C189" s="22"/>
      <c r="D189" s="56">
        <v>30001</v>
      </c>
      <c r="E189" s="23" t="s">
        <v>107</v>
      </c>
      <c r="F189" s="48"/>
      <c r="G189" s="48">
        <v>20</v>
      </c>
      <c r="H189" s="36">
        <v>15</v>
      </c>
      <c r="I189" s="26">
        <f t="shared" si="9"/>
        <v>35</v>
      </c>
      <c r="J189" s="111"/>
      <c r="K189" s="7"/>
    </row>
    <row r="190" spans="3:11" ht="12.75">
      <c r="C190" s="22"/>
      <c r="D190" s="56">
        <v>30002</v>
      </c>
      <c r="E190" s="23" t="s">
        <v>105</v>
      </c>
      <c r="F190" s="48"/>
      <c r="G190" s="48">
        <v>20</v>
      </c>
      <c r="H190" s="36">
        <v>20</v>
      </c>
      <c r="I190" s="26">
        <f t="shared" si="9"/>
        <v>40</v>
      </c>
      <c r="J190" s="111"/>
      <c r="K190" s="7"/>
    </row>
    <row r="191" spans="3:11" ht="12.75">
      <c r="C191" s="29"/>
      <c r="D191" s="343">
        <v>30003</v>
      </c>
      <c r="E191" s="28" t="s">
        <v>52</v>
      </c>
      <c r="F191" s="48"/>
      <c r="G191" s="48">
        <v>20</v>
      </c>
      <c r="H191" s="36">
        <v>15</v>
      </c>
      <c r="I191" s="26">
        <f t="shared" si="9"/>
        <v>35</v>
      </c>
      <c r="J191" s="111"/>
      <c r="K191" s="7"/>
    </row>
    <row r="192" spans="3:11" ht="12.75">
      <c r="C192" s="29"/>
      <c r="D192" s="343">
        <v>30005</v>
      </c>
      <c r="E192" s="28" t="s">
        <v>106</v>
      </c>
      <c r="F192" s="48"/>
      <c r="G192" s="48">
        <v>5</v>
      </c>
      <c r="H192" s="36">
        <v>5</v>
      </c>
      <c r="I192" s="26">
        <f t="shared" si="9"/>
        <v>10</v>
      </c>
      <c r="J192" s="111"/>
      <c r="K192" s="7"/>
    </row>
    <row r="193" spans="3:11" ht="12.75">
      <c r="C193" s="29"/>
      <c r="D193" s="343">
        <v>30006</v>
      </c>
      <c r="E193" s="28" t="s">
        <v>109</v>
      </c>
      <c r="F193" s="48"/>
      <c r="G193" s="48">
        <v>25</v>
      </c>
      <c r="H193" s="36">
        <v>20</v>
      </c>
      <c r="I193" s="26">
        <f t="shared" si="9"/>
        <v>45</v>
      </c>
      <c r="J193" s="111"/>
      <c r="K193" s="7"/>
    </row>
    <row r="194" spans="3:11" ht="12.75">
      <c r="C194" s="30"/>
      <c r="D194" s="51"/>
      <c r="E194" s="51" t="s">
        <v>38</v>
      </c>
      <c r="F194" s="52">
        <f>SUM(F188:F193)</f>
        <v>0</v>
      </c>
      <c r="G194" s="52">
        <f>SUM(G188:G193)</f>
        <v>90</v>
      </c>
      <c r="H194" s="52">
        <f>SUM(H188:H193)</f>
        <v>75</v>
      </c>
      <c r="I194" s="124">
        <f>SUM(I188:I193)</f>
        <v>165</v>
      </c>
      <c r="J194" s="190">
        <v>190</v>
      </c>
      <c r="K194" s="7"/>
    </row>
    <row r="195" spans="3:11" ht="12.75" customHeight="1">
      <c r="C195" s="8"/>
      <c r="E195" s="35"/>
      <c r="F195" s="24"/>
      <c r="G195" s="24"/>
      <c r="H195" s="36"/>
      <c r="I195" s="37"/>
      <c r="J195" s="32"/>
      <c r="K195" s="7"/>
    </row>
    <row r="196" spans="3:11" ht="15.75">
      <c r="C196" s="15" t="s">
        <v>264</v>
      </c>
      <c r="D196" s="342"/>
      <c r="E196" s="38"/>
      <c r="F196" s="44"/>
      <c r="G196" s="44"/>
      <c r="H196" s="44"/>
      <c r="I196" s="19"/>
      <c r="J196" s="189"/>
      <c r="K196" s="7"/>
    </row>
    <row r="197" spans="3:11" ht="12.75">
      <c r="C197" s="29"/>
      <c r="D197" s="56"/>
      <c r="E197" s="23"/>
      <c r="F197" s="48"/>
      <c r="G197" s="48"/>
      <c r="H197" s="36"/>
      <c r="I197" s="26"/>
      <c r="J197" s="100"/>
      <c r="K197" s="7"/>
    </row>
    <row r="198" spans="3:11" ht="12.75">
      <c r="C198" s="22"/>
      <c r="D198" s="56">
        <v>31000</v>
      </c>
      <c r="E198" s="23" t="s">
        <v>84</v>
      </c>
      <c r="F198" s="48"/>
      <c r="G198" s="48">
        <v>0</v>
      </c>
      <c r="H198" s="36"/>
      <c r="I198" s="49">
        <f aca="true" t="shared" si="10" ref="I198:I204">SUM(F198:H198)</f>
        <v>0</v>
      </c>
      <c r="J198" s="111"/>
      <c r="K198" s="7"/>
    </row>
    <row r="199" spans="3:11" ht="12.75">
      <c r="C199" s="29"/>
      <c r="D199" s="343">
        <v>31001</v>
      </c>
      <c r="E199" s="28" t="s">
        <v>347</v>
      </c>
      <c r="F199" s="48"/>
      <c r="G199" s="48">
        <v>10</v>
      </c>
      <c r="H199" s="36">
        <v>6</v>
      </c>
      <c r="I199" s="49">
        <f t="shared" si="10"/>
        <v>16</v>
      </c>
      <c r="J199" s="111"/>
      <c r="K199" s="7"/>
    </row>
    <row r="200" spans="3:11" ht="12.75">
      <c r="C200" s="29"/>
      <c r="D200" s="343">
        <v>31002</v>
      </c>
      <c r="E200" s="28" t="s">
        <v>108</v>
      </c>
      <c r="F200" s="48"/>
      <c r="G200" s="48">
        <v>0</v>
      </c>
      <c r="H200" s="36">
        <v>15</v>
      </c>
      <c r="I200" s="49">
        <f t="shared" si="10"/>
        <v>15</v>
      </c>
      <c r="J200" s="111"/>
      <c r="K200" s="7"/>
    </row>
    <row r="201" spans="3:11" ht="12.75">
      <c r="C201" s="29"/>
      <c r="D201" s="343">
        <v>31003</v>
      </c>
      <c r="E201" s="28" t="s">
        <v>265</v>
      </c>
      <c r="F201" s="48"/>
      <c r="G201" s="48">
        <v>8</v>
      </c>
      <c r="H201" s="36"/>
      <c r="I201" s="49">
        <f t="shared" si="10"/>
        <v>8</v>
      </c>
      <c r="J201" s="111"/>
      <c r="K201" s="7"/>
    </row>
    <row r="202" spans="3:11" ht="12.75">
      <c r="C202" s="29"/>
      <c r="D202" s="343">
        <v>31004</v>
      </c>
      <c r="E202" s="28" t="s">
        <v>266</v>
      </c>
      <c r="F202" s="48"/>
      <c r="G202" s="48">
        <v>10</v>
      </c>
      <c r="H202" s="36">
        <v>10</v>
      </c>
      <c r="I202" s="49">
        <f t="shared" si="10"/>
        <v>20</v>
      </c>
      <c r="J202" s="111"/>
      <c r="K202" s="7"/>
    </row>
    <row r="203" spans="3:11" ht="12.75">
      <c r="C203" s="29"/>
      <c r="D203" s="343">
        <v>31005</v>
      </c>
      <c r="E203" s="28" t="s">
        <v>213</v>
      </c>
      <c r="F203" s="48"/>
      <c r="G203" s="48">
        <v>100</v>
      </c>
      <c r="H203" s="36">
        <v>72</v>
      </c>
      <c r="I203" s="49">
        <f t="shared" si="10"/>
        <v>172</v>
      </c>
      <c r="J203" s="111"/>
      <c r="K203" s="7"/>
    </row>
    <row r="204" spans="3:11" ht="12.75">
      <c r="C204" s="29"/>
      <c r="D204" s="343">
        <v>31006</v>
      </c>
      <c r="E204" s="28" t="s">
        <v>348</v>
      </c>
      <c r="F204" s="48"/>
      <c r="G204" s="48">
        <v>250</v>
      </c>
      <c r="H204" s="36"/>
      <c r="I204" s="324">
        <f t="shared" si="10"/>
        <v>250</v>
      </c>
      <c r="J204" s="111"/>
      <c r="K204" s="7"/>
    </row>
    <row r="205" spans="3:11" ht="12.75">
      <c r="C205" s="30"/>
      <c r="D205" s="51"/>
      <c r="E205" s="51" t="s">
        <v>38</v>
      </c>
      <c r="F205" s="52">
        <f>SUM(F198:F204)</f>
        <v>0</v>
      </c>
      <c r="G205" s="52">
        <f>SUM(G198:G204)</f>
        <v>378</v>
      </c>
      <c r="H205" s="52">
        <f>SUM(H198:H204)</f>
        <v>103</v>
      </c>
      <c r="I205" s="54">
        <f>SUM(I198:I204)</f>
        <v>481</v>
      </c>
      <c r="J205" s="190">
        <v>191</v>
      </c>
      <c r="K205" s="7"/>
    </row>
    <row r="206" spans="3:11" ht="12.75" customHeight="1">
      <c r="C206" s="8"/>
      <c r="E206" s="35"/>
      <c r="F206" s="24"/>
      <c r="G206" s="24"/>
      <c r="H206" s="36"/>
      <c r="I206" s="37"/>
      <c r="J206" s="32"/>
      <c r="K206" s="7"/>
    </row>
    <row r="207" spans="3:11" ht="15.75">
      <c r="C207" s="15" t="s">
        <v>273</v>
      </c>
      <c r="D207" s="342"/>
      <c r="E207" s="38"/>
      <c r="F207" s="44"/>
      <c r="G207" s="44"/>
      <c r="H207" s="44"/>
      <c r="I207" s="19"/>
      <c r="J207" s="189"/>
      <c r="K207" s="7"/>
    </row>
    <row r="208" spans="3:11" ht="12.75">
      <c r="C208" s="29"/>
      <c r="D208" s="56"/>
      <c r="E208" s="23"/>
      <c r="F208" s="48"/>
      <c r="G208" s="48"/>
      <c r="H208" s="36"/>
      <c r="I208" s="26"/>
      <c r="J208" s="100"/>
      <c r="K208" s="7"/>
    </row>
    <row r="209" spans="3:11" ht="12.75">
      <c r="C209" s="29"/>
      <c r="D209" s="343">
        <v>32000</v>
      </c>
      <c r="E209" s="28" t="s">
        <v>84</v>
      </c>
      <c r="F209" s="72"/>
      <c r="G209" s="72">
        <v>0</v>
      </c>
      <c r="H209" s="36"/>
      <c r="I209" s="49">
        <f>SUM(F209:H209)</f>
        <v>0</v>
      </c>
      <c r="J209" s="196"/>
      <c r="K209" s="58"/>
    </row>
    <row r="210" spans="3:11" ht="12.75">
      <c r="C210" s="29"/>
      <c r="D210" s="343">
        <v>32001</v>
      </c>
      <c r="E210" s="28" t="s">
        <v>274</v>
      </c>
      <c r="F210" s="72"/>
      <c r="G210" s="72">
        <v>50</v>
      </c>
      <c r="H210" s="36">
        <v>20</v>
      </c>
      <c r="I210" s="49">
        <f>SUM(F210:H210)</f>
        <v>70</v>
      </c>
      <c r="J210" s="196"/>
      <c r="K210" s="58"/>
    </row>
    <row r="211" spans="3:11" ht="12.75">
      <c r="C211" s="29"/>
      <c r="D211" s="343">
        <v>32002</v>
      </c>
      <c r="E211" s="28" t="s">
        <v>275</v>
      </c>
      <c r="F211" s="72"/>
      <c r="G211" s="72">
        <v>0</v>
      </c>
      <c r="H211" s="36"/>
      <c r="I211" s="49">
        <f>SUM(F211:H211)</f>
        <v>0</v>
      </c>
      <c r="J211" s="196"/>
      <c r="K211" s="58"/>
    </row>
    <row r="212" spans="3:11" ht="12.75">
      <c r="C212" s="30"/>
      <c r="D212" s="51"/>
      <c r="E212" s="51" t="s">
        <v>38</v>
      </c>
      <c r="F212" s="52">
        <f>SUM(F209:F211)</f>
        <v>0</v>
      </c>
      <c r="G212" s="52">
        <f>SUM(G209:G211)</f>
        <v>50</v>
      </c>
      <c r="H212" s="52">
        <f>SUM(H209:H211)</f>
        <v>20</v>
      </c>
      <c r="I212" s="54">
        <f>SUM(I209:I211)</f>
        <v>70</v>
      </c>
      <c r="J212" s="190">
        <v>110</v>
      </c>
      <c r="K212" s="58"/>
    </row>
    <row r="213" spans="3:11" ht="12.75" customHeight="1">
      <c r="C213" s="8"/>
      <c r="E213" s="35"/>
      <c r="F213" s="24"/>
      <c r="G213" s="24"/>
      <c r="H213" s="36"/>
      <c r="I213" s="37"/>
      <c r="J213" s="32"/>
      <c r="K213" s="7"/>
    </row>
    <row r="214" spans="3:11" ht="15.75">
      <c r="C214" s="15" t="s">
        <v>227</v>
      </c>
      <c r="D214" s="342"/>
      <c r="E214" s="38"/>
      <c r="F214" s="44"/>
      <c r="G214" s="44"/>
      <c r="H214" s="44"/>
      <c r="I214" s="19"/>
      <c r="J214" s="189"/>
      <c r="K214" s="7"/>
    </row>
    <row r="215" spans="3:11" ht="12.75">
      <c r="C215" s="29"/>
      <c r="D215" s="56"/>
      <c r="E215" s="23"/>
      <c r="F215" s="48"/>
      <c r="G215" s="48"/>
      <c r="H215" s="36"/>
      <c r="I215" s="26"/>
      <c r="J215" s="100"/>
      <c r="K215" s="7"/>
    </row>
    <row r="216" spans="3:11" ht="12.75">
      <c r="C216" s="29"/>
      <c r="D216" s="343">
        <v>33000</v>
      </c>
      <c r="E216" s="28" t="s">
        <v>84</v>
      </c>
      <c r="F216" s="48"/>
      <c r="G216" s="48">
        <v>0</v>
      </c>
      <c r="H216" s="36"/>
      <c r="I216" s="49">
        <f>SUM(F216:H216)</f>
        <v>0</v>
      </c>
      <c r="J216" s="111"/>
      <c r="K216" s="7"/>
    </row>
    <row r="217" spans="3:11" ht="12.75">
      <c r="C217" s="29"/>
      <c r="D217" s="343">
        <v>33001</v>
      </c>
      <c r="E217" s="28" t="s">
        <v>267</v>
      </c>
      <c r="F217" s="48"/>
      <c r="G217" s="48">
        <v>20</v>
      </c>
      <c r="H217" s="36">
        <v>11</v>
      </c>
      <c r="I217" s="49">
        <f aca="true" t="shared" si="11" ref="I217:I224">SUM(F217:H217)</f>
        <v>31</v>
      </c>
      <c r="J217" s="111"/>
      <c r="K217" s="7"/>
    </row>
    <row r="218" spans="3:11" ht="12.75">
      <c r="C218" s="29"/>
      <c r="D218" s="343">
        <v>33002</v>
      </c>
      <c r="E218" s="28" t="s">
        <v>268</v>
      </c>
      <c r="F218" s="48"/>
      <c r="G218" s="48">
        <v>15</v>
      </c>
      <c r="H218" s="36">
        <v>10</v>
      </c>
      <c r="I218" s="49">
        <f t="shared" si="11"/>
        <v>25</v>
      </c>
      <c r="J218" s="111"/>
      <c r="K218" s="7"/>
    </row>
    <row r="219" spans="3:11" ht="12.75">
      <c r="C219" s="29"/>
      <c r="D219" s="343">
        <v>33003</v>
      </c>
      <c r="E219" s="28" t="s">
        <v>269</v>
      </c>
      <c r="F219" s="48"/>
      <c r="G219" s="48">
        <v>20</v>
      </c>
      <c r="H219" s="36">
        <v>20</v>
      </c>
      <c r="I219" s="49">
        <f t="shared" si="11"/>
        <v>40</v>
      </c>
      <c r="J219" s="111"/>
      <c r="K219" s="7"/>
    </row>
    <row r="220" spans="3:11" ht="12.75">
      <c r="C220" s="29"/>
      <c r="D220" s="343">
        <v>33004</v>
      </c>
      <c r="E220" s="28" t="s">
        <v>349</v>
      </c>
      <c r="F220" s="48"/>
      <c r="G220" s="48">
        <v>30</v>
      </c>
      <c r="H220" s="36">
        <v>20</v>
      </c>
      <c r="I220" s="49">
        <f t="shared" si="11"/>
        <v>50</v>
      </c>
      <c r="J220" s="111"/>
      <c r="K220" s="7"/>
    </row>
    <row r="221" spans="3:11" ht="12.75">
      <c r="C221" s="29"/>
      <c r="D221" s="343">
        <v>33005</v>
      </c>
      <c r="E221" s="28" t="s">
        <v>271</v>
      </c>
      <c r="F221" s="48"/>
      <c r="G221" s="48">
        <v>20</v>
      </c>
      <c r="H221" s="36">
        <v>7</v>
      </c>
      <c r="I221" s="49">
        <f t="shared" si="11"/>
        <v>27</v>
      </c>
      <c r="J221" s="111"/>
      <c r="K221" s="7"/>
    </row>
    <row r="222" spans="3:11" ht="12.75">
      <c r="C222" s="29"/>
      <c r="D222" s="343">
        <v>33007</v>
      </c>
      <c r="E222" s="28" t="s">
        <v>270</v>
      </c>
      <c r="F222" s="48"/>
      <c r="G222" s="48">
        <v>15</v>
      </c>
      <c r="H222" s="36">
        <v>12</v>
      </c>
      <c r="I222" s="49">
        <f t="shared" si="11"/>
        <v>27</v>
      </c>
      <c r="J222" s="111"/>
      <c r="K222" s="7"/>
    </row>
    <row r="223" spans="3:11" ht="12.75">
      <c r="C223" s="29"/>
      <c r="D223" s="343">
        <v>33008</v>
      </c>
      <c r="E223" s="28" t="s">
        <v>350</v>
      </c>
      <c r="F223" s="48"/>
      <c r="G223" s="48">
        <v>20</v>
      </c>
      <c r="H223" s="36">
        <v>9</v>
      </c>
      <c r="I223" s="49">
        <f t="shared" si="11"/>
        <v>29</v>
      </c>
      <c r="J223" s="111"/>
      <c r="K223" s="7"/>
    </row>
    <row r="224" spans="3:11" ht="12.75">
      <c r="C224" s="29"/>
      <c r="D224" s="343">
        <v>33009</v>
      </c>
      <c r="E224" s="28" t="s">
        <v>31</v>
      </c>
      <c r="F224" s="48"/>
      <c r="G224" s="48">
        <v>10</v>
      </c>
      <c r="H224" s="36">
        <v>5</v>
      </c>
      <c r="I224" s="49">
        <f t="shared" si="11"/>
        <v>15</v>
      </c>
      <c r="J224" s="111"/>
      <c r="K224" s="7"/>
    </row>
    <row r="225" spans="3:11" ht="12.75">
      <c r="C225" s="30"/>
      <c r="D225" s="51"/>
      <c r="E225" s="51" t="s">
        <v>38</v>
      </c>
      <c r="F225" s="52">
        <f>SUM(F216:F224)</f>
        <v>0</v>
      </c>
      <c r="G225" s="52">
        <f>SUM(G216:G224)</f>
        <v>150</v>
      </c>
      <c r="H225" s="52">
        <f>SUM(H216:H224)</f>
        <v>94</v>
      </c>
      <c r="I225" s="54">
        <f>SUM(I216:I224)</f>
        <v>244</v>
      </c>
      <c r="J225" s="190">
        <v>165</v>
      </c>
      <c r="K225" s="7"/>
    </row>
    <row r="226" spans="3:11" ht="12.75" customHeight="1">
      <c r="C226" s="8"/>
      <c r="E226" s="35"/>
      <c r="F226" s="24"/>
      <c r="G226" s="24"/>
      <c r="H226" s="36"/>
      <c r="I226" s="37"/>
      <c r="J226" s="32"/>
      <c r="K226" s="7"/>
    </row>
    <row r="227" spans="3:11" ht="15.75">
      <c r="C227" s="15" t="s">
        <v>46</v>
      </c>
      <c r="D227" s="342"/>
      <c r="E227" s="38"/>
      <c r="F227" s="44"/>
      <c r="G227" s="44"/>
      <c r="H227" s="44"/>
      <c r="I227" s="19"/>
      <c r="J227" s="189"/>
      <c r="K227" s="7"/>
    </row>
    <row r="228" spans="3:11" ht="12.75">
      <c r="C228" s="29"/>
      <c r="D228" s="56"/>
      <c r="E228" s="24"/>
      <c r="F228" s="48"/>
      <c r="G228" s="48"/>
      <c r="H228" s="36"/>
      <c r="I228" s="26"/>
      <c r="J228" s="100"/>
      <c r="K228" s="7"/>
    </row>
    <row r="229" spans="3:11" ht="12.75">
      <c r="C229" s="29"/>
      <c r="D229" s="343">
        <v>34000</v>
      </c>
      <c r="E229" s="28" t="s">
        <v>84</v>
      </c>
      <c r="F229" s="48"/>
      <c r="G229" s="48">
        <v>0</v>
      </c>
      <c r="H229" s="36"/>
      <c r="I229" s="49">
        <f>SUM(F229:H229)</f>
        <v>0</v>
      </c>
      <c r="J229" s="111"/>
      <c r="K229" s="7"/>
    </row>
    <row r="230" spans="3:11" ht="12.75">
      <c r="C230" s="29"/>
      <c r="D230" s="343">
        <v>34001</v>
      </c>
      <c r="E230" s="28" t="s">
        <v>267</v>
      </c>
      <c r="F230" s="48"/>
      <c r="G230" s="48">
        <v>20</v>
      </c>
      <c r="H230" s="36">
        <v>11</v>
      </c>
      <c r="I230" s="49">
        <f aca="true" t="shared" si="12" ref="I230:I237">SUM(F230:H230)</f>
        <v>31</v>
      </c>
      <c r="J230" s="111"/>
      <c r="K230" s="7"/>
    </row>
    <row r="231" spans="3:11" ht="12.75">
      <c r="C231" s="29"/>
      <c r="D231" s="343">
        <v>34002</v>
      </c>
      <c r="E231" s="28" t="s">
        <v>268</v>
      </c>
      <c r="F231" s="48"/>
      <c r="G231" s="48">
        <v>10</v>
      </c>
      <c r="H231" s="36">
        <v>7</v>
      </c>
      <c r="I231" s="49">
        <f t="shared" si="12"/>
        <v>17</v>
      </c>
      <c r="J231" s="111"/>
      <c r="K231" s="7"/>
    </row>
    <row r="232" spans="3:11" ht="12.75">
      <c r="C232" s="29"/>
      <c r="D232" s="343">
        <v>34003</v>
      </c>
      <c r="E232" s="28" t="s">
        <v>269</v>
      </c>
      <c r="F232" s="48"/>
      <c r="G232" s="48">
        <v>15</v>
      </c>
      <c r="H232" s="36">
        <v>15</v>
      </c>
      <c r="I232" s="49">
        <f t="shared" si="12"/>
        <v>30</v>
      </c>
      <c r="J232" s="111"/>
      <c r="K232" s="7"/>
    </row>
    <row r="233" spans="3:11" ht="12.75">
      <c r="C233" s="29"/>
      <c r="D233" s="343">
        <v>34004</v>
      </c>
      <c r="E233" s="28" t="s">
        <v>349</v>
      </c>
      <c r="F233" s="48"/>
      <c r="G233" s="48">
        <v>30</v>
      </c>
      <c r="H233" s="36">
        <v>19</v>
      </c>
      <c r="I233" s="49">
        <f t="shared" si="12"/>
        <v>49</v>
      </c>
      <c r="J233" s="111"/>
      <c r="K233" s="7"/>
    </row>
    <row r="234" spans="3:11" ht="12.75">
      <c r="C234" s="29"/>
      <c r="D234" s="343">
        <v>34005</v>
      </c>
      <c r="E234" s="28" t="s">
        <v>271</v>
      </c>
      <c r="F234" s="48"/>
      <c r="G234" s="48">
        <v>20</v>
      </c>
      <c r="H234" s="36">
        <v>14</v>
      </c>
      <c r="I234" s="49">
        <f t="shared" si="12"/>
        <v>34</v>
      </c>
      <c r="J234" s="111"/>
      <c r="K234" s="7"/>
    </row>
    <row r="235" spans="3:11" ht="12.75">
      <c r="C235" s="29"/>
      <c r="D235" s="343">
        <v>34007</v>
      </c>
      <c r="E235" s="28" t="s">
        <v>270</v>
      </c>
      <c r="F235" s="48"/>
      <c r="G235" s="48">
        <v>15</v>
      </c>
      <c r="H235" s="36">
        <v>8</v>
      </c>
      <c r="I235" s="49">
        <f t="shared" si="12"/>
        <v>23</v>
      </c>
      <c r="J235" s="111"/>
      <c r="K235" s="7"/>
    </row>
    <row r="236" spans="3:11" ht="12.75">
      <c r="C236" s="29"/>
      <c r="D236" s="343">
        <v>34008</v>
      </c>
      <c r="E236" s="28" t="s">
        <v>83</v>
      </c>
      <c r="F236" s="48"/>
      <c r="G236" s="48">
        <v>24</v>
      </c>
      <c r="H236" s="36">
        <v>20</v>
      </c>
      <c r="I236" s="49">
        <f t="shared" si="12"/>
        <v>44</v>
      </c>
      <c r="J236" s="111"/>
      <c r="K236" s="7"/>
    </row>
    <row r="237" spans="3:11" ht="12.75">
      <c r="C237" s="29"/>
      <c r="D237" s="343">
        <v>34009</v>
      </c>
      <c r="E237" s="28" t="s">
        <v>31</v>
      </c>
      <c r="F237" s="48"/>
      <c r="G237" s="48">
        <v>10</v>
      </c>
      <c r="H237" s="36">
        <v>5</v>
      </c>
      <c r="I237" s="49">
        <f t="shared" si="12"/>
        <v>15</v>
      </c>
      <c r="J237" s="111"/>
      <c r="K237" s="7"/>
    </row>
    <row r="238" spans="3:11" ht="12.75">
      <c r="C238" s="30"/>
      <c r="D238" s="51"/>
      <c r="E238" s="51" t="s">
        <v>38</v>
      </c>
      <c r="F238" s="52">
        <f>SUM(F229:F237)</f>
        <v>0</v>
      </c>
      <c r="G238" s="52">
        <f>SUM(G229:G237)</f>
        <v>144</v>
      </c>
      <c r="H238" s="52">
        <f>SUM(H229:H237)</f>
        <v>99</v>
      </c>
      <c r="I238" s="54">
        <f>SUM(I229:I237)</f>
        <v>243</v>
      </c>
      <c r="J238" s="190">
        <v>207</v>
      </c>
      <c r="K238" s="7"/>
    </row>
    <row r="239" spans="3:11" ht="12.75" customHeight="1">
      <c r="C239" s="8"/>
      <c r="E239" s="35"/>
      <c r="F239" s="24"/>
      <c r="G239" s="24"/>
      <c r="H239" s="36"/>
      <c r="I239" s="37"/>
      <c r="J239" s="32"/>
      <c r="K239" s="7"/>
    </row>
    <row r="240" spans="3:11" ht="15.75">
      <c r="C240" s="15" t="s">
        <v>47</v>
      </c>
      <c r="D240" s="342"/>
      <c r="E240" s="38"/>
      <c r="F240" s="44"/>
      <c r="G240" s="44"/>
      <c r="H240" s="44"/>
      <c r="I240" s="19"/>
      <c r="J240" s="189"/>
      <c r="K240" s="7"/>
    </row>
    <row r="241" spans="3:11" ht="12.75">
      <c r="C241" s="29"/>
      <c r="D241" s="56"/>
      <c r="E241" s="23"/>
      <c r="F241" s="48"/>
      <c r="G241" s="48"/>
      <c r="H241" s="36"/>
      <c r="I241" s="26"/>
      <c r="J241" s="100"/>
      <c r="K241" s="7"/>
    </row>
    <row r="242" spans="3:11" ht="12.75">
      <c r="C242" s="29"/>
      <c r="D242" s="343">
        <v>35000</v>
      </c>
      <c r="E242" s="28" t="s">
        <v>84</v>
      </c>
      <c r="F242" s="48"/>
      <c r="G242" s="48">
        <v>0</v>
      </c>
      <c r="H242" s="36"/>
      <c r="I242" s="49">
        <f aca="true" t="shared" si="13" ref="I242:I247">SUM(F242:H242)</f>
        <v>0</v>
      </c>
      <c r="J242" s="111"/>
      <c r="K242" s="7"/>
    </row>
    <row r="243" spans="3:11" ht="12.75">
      <c r="C243" s="29"/>
      <c r="D243" s="343">
        <v>35001</v>
      </c>
      <c r="E243" s="28" t="s">
        <v>158</v>
      </c>
      <c r="F243" s="48"/>
      <c r="G243" s="48">
        <v>5</v>
      </c>
      <c r="H243" s="36">
        <v>5</v>
      </c>
      <c r="I243" s="49">
        <f t="shared" si="13"/>
        <v>10</v>
      </c>
      <c r="J243" s="111"/>
      <c r="K243" s="7"/>
    </row>
    <row r="244" spans="3:11" ht="12.75">
      <c r="C244" s="29"/>
      <c r="D244" s="343">
        <v>35002</v>
      </c>
      <c r="E244" s="28" t="s">
        <v>52</v>
      </c>
      <c r="F244" s="48"/>
      <c r="G244" s="48">
        <v>10</v>
      </c>
      <c r="H244" s="36">
        <v>10</v>
      </c>
      <c r="I244" s="49">
        <f t="shared" si="13"/>
        <v>20</v>
      </c>
      <c r="J244" s="111"/>
      <c r="K244" s="7"/>
    </row>
    <row r="245" spans="3:11" ht="12.75">
      <c r="C245" s="29"/>
      <c r="D245" s="343">
        <v>35003</v>
      </c>
      <c r="E245" s="28" t="s">
        <v>107</v>
      </c>
      <c r="F245" s="48"/>
      <c r="G245" s="48">
        <v>15</v>
      </c>
      <c r="H245" s="36">
        <v>15</v>
      </c>
      <c r="I245" s="49">
        <f t="shared" si="13"/>
        <v>30</v>
      </c>
      <c r="J245" s="111"/>
      <c r="K245" s="7"/>
    </row>
    <row r="246" spans="3:11" ht="12.75">
      <c r="C246" s="29"/>
      <c r="D246" s="343">
        <v>35004</v>
      </c>
      <c r="E246" s="28" t="s">
        <v>228</v>
      </c>
      <c r="F246" s="48"/>
      <c r="G246" s="48">
        <v>5</v>
      </c>
      <c r="H246" s="36"/>
      <c r="I246" s="49">
        <f t="shared" si="13"/>
        <v>5</v>
      </c>
      <c r="J246" s="111"/>
      <c r="K246" s="7"/>
    </row>
    <row r="247" spans="3:11" ht="12.75">
      <c r="C247" s="29"/>
      <c r="D247" s="343">
        <v>35005</v>
      </c>
      <c r="E247" s="28" t="s">
        <v>109</v>
      </c>
      <c r="F247" s="48"/>
      <c r="G247" s="48">
        <v>10</v>
      </c>
      <c r="H247" s="36">
        <v>5</v>
      </c>
      <c r="I247" s="49">
        <f t="shared" si="13"/>
        <v>15</v>
      </c>
      <c r="J247" s="111"/>
      <c r="K247" s="58"/>
    </row>
    <row r="248" spans="3:11" ht="12.75">
      <c r="C248" s="30"/>
      <c r="D248" s="51"/>
      <c r="E248" s="51" t="s">
        <v>38</v>
      </c>
      <c r="F248" s="52">
        <f>SUM(F242:F247)</f>
        <v>0</v>
      </c>
      <c r="G248" s="52">
        <f>SUM(G242:G247)</f>
        <v>45</v>
      </c>
      <c r="H248" s="52">
        <f>SUM(H242:H247)</f>
        <v>35</v>
      </c>
      <c r="I248" s="54">
        <f>SUM(I242:I247)</f>
        <v>80</v>
      </c>
      <c r="J248" s="190">
        <v>96</v>
      </c>
      <c r="K248" s="7"/>
    </row>
    <row r="249" spans="3:11" ht="12.75" customHeight="1">
      <c r="C249" s="8"/>
      <c r="E249" s="35"/>
      <c r="F249" s="24"/>
      <c r="G249" s="24"/>
      <c r="H249" s="36"/>
      <c r="I249" s="37"/>
      <c r="J249" s="32"/>
      <c r="K249" s="7"/>
    </row>
    <row r="250" spans="3:11" ht="15.75">
      <c r="C250" s="15" t="s">
        <v>48</v>
      </c>
      <c r="D250" s="342"/>
      <c r="E250" s="38"/>
      <c r="F250" s="44"/>
      <c r="G250" s="44"/>
      <c r="H250" s="44"/>
      <c r="I250" s="19"/>
      <c r="J250" s="189"/>
      <c r="K250" s="7"/>
    </row>
    <row r="251" spans="3:11" ht="12.75">
      <c r="C251" s="29"/>
      <c r="D251" s="56"/>
      <c r="E251" s="23"/>
      <c r="F251" s="48"/>
      <c r="G251" s="48"/>
      <c r="H251" s="36"/>
      <c r="I251" s="26"/>
      <c r="J251" s="100"/>
      <c r="K251" s="7"/>
    </row>
    <row r="252" spans="3:11" ht="12.75">
      <c r="C252" s="29"/>
      <c r="D252" s="343">
        <v>36000</v>
      </c>
      <c r="E252" s="28" t="s">
        <v>84</v>
      </c>
      <c r="F252" s="72"/>
      <c r="G252" s="72">
        <v>0</v>
      </c>
      <c r="H252" s="36"/>
      <c r="I252" s="49">
        <f>SUM(F252:H252)</f>
        <v>0</v>
      </c>
      <c r="J252" s="196"/>
      <c r="K252" s="58"/>
    </row>
    <row r="253" spans="3:11" ht="12.75">
      <c r="C253" s="29"/>
      <c r="D253" s="343">
        <v>36001</v>
      </c>
      <c r="E253" s="28" t="s">
        <v>110</v>
      </c>
      <c r="F253" s="72"/>
      <c r="G253" s="72">
        <v>200</v>
      </c>
      <c r="H253" s="36"/>
      <c r="I253" s="49">
        <f>SUM(F253:H253)</f>
        <v>200</v>
      </c>
      <c r="J253" s="196"/>
      <c r="K253" s="58"/>
    </row>
    <row r="254" spans="3:11" ht="12.75">
      <c r="C254" s="29"/>
      <c r="D254" s="343">
        <v>36002</v>
      </c>
      <c r="E254" s="28" t="s">
        <v>159</v>
      </c>
      <c r="F254" s="72"/>
      <c r="G254" s="72">
        <v>40</v>
      </c>
      <c r="H254" s="36">
        <v>40</v>
      </c>
      <c r="I254" s="49">
        <f>SUM(F254:H254)</f>
        <v>80</v>
      </c>
      <c r="J254" s="196"/>
      <c r="K254" s="58"/>
    </row>
    <row r="255" spans="3:11" ht="12.75">
      <c r="C255" s="29"/>
      <c r="D255" s="343">
        <v>36003</v>
      </c>
      <c r="E255" s="28" t="s">
        <v>351</v>
      </c>
      <c r="F255" s="72"/>
      <c r="G255" s="72">
        <v>175</v>
      </c>
      <c r="H255" s="36">
        <v>135</v>
      </c>
      <c r="I255" s="324">
        <f>SUM(F255:H255)</f>
        <v>310</v>
      </c>
      <c r="J255" s="196"/>
      <c r="K255" s="58"/>
    </row>
    <row r="256" spans="3:11" ht="12.75">
      <c r="C256" s="30"/>
      <c r="D256" s="51"/>
      <c r="E256" s="51" t="s">
        <v>38</v>
      </c>
      <c r="F256" s="52">
        <f>SUM(F252:F255)</f>
        <v>0</v>
      </c>
      <c r="G256" s="52">
        <f>SUM(G252:G255)</f>
        <v>415</v>
      </c>
      <c r="H256" s="52">
        <f>SUM(H252:H255)</f>
        <v>175</v>
      </c>
      <c r="I256" s="124">
        <f>SUM(I252:I255)</f>
        <v>590</v>
      </c>
      <c r="J256" s="190">
        <v>935</v>
      </c>
      <c r="K256" s="58"/>
    </row>
    <row r="257" spans="3:11" ht="12.75" customHeight="1">
      <c r="C257" s="8"/>
      <c r="E257" s="35"/>
      <c r="F257" s="24"/>
      <c r="G257" s="24"/>
      <c r="H257" s="36"/>
      <c r="I257" s="37"/>
      <c r="J257" s="32"/>
      <c r="K257" s="7"/>
    </row>
    <row r="258" spans="3:11" ht="15.75">
      <c r="C258" s="15" t="s">
        <v>49</v>
      </c>
      <c r="D258" s="342"/>
      <c r="E258" s="38"/>
      <c r="F258" s="44"/>
      <c r="G258" s="44"/>
      <c r="H258" s="44"/>
      <c r="I258" s="19"/>
      <c r="J258" s="189"/>
      <c r="K258" s="58"/>
    </row>
    <row r="259" spans="3:11" ht="12.75">
      <c r="C259" s="29"/>
      <c r="D259" s="56"/>
      <c r="E259" s="23"/>
      <c r="F259" s="48"/>
      <c r="G259" s="48"/>
      <c r="H259" s="36"/>
      <c r="I259" s="26"/>
      <c r="J259" s="100"/>
      <c r="K259" s="58"/>
    </row>
    <row r="260" spans="3:11" ht="12.75">
      <c r="C260" s="74"/>
      <c r="D260" s="343">
        <v>37000</v>
      </c>
      <c r="E260" s="28" t="s">
        <v>84</v>
      </c>
      <c r="F260" s="72"/>
      <c r="G260" s="72">
        <v>0</v>
      </c>
      <c r="H260" s="36"/>
      <c r="I260" s="49">
        <f aca="true" t="shared" si="14" ref="I260:I265">SUM(F260:H260)</f>
        <v>0</v>
      </c>
      <c r="J260" s="103"/>
      <c r="K260" s="58"/>
    </row>
    <row r="261" spans="3:11" ht="12.75">
      <c r="C261" s="74"/>
      <c r="D261" s="343">
        <v>37002</v>
      </c>
      <c r="E261" s="28" t="s">
        <v>229</v>
      </c>
      <c r="F261" s="72"/>
      <c r="G261" s="72">
        <v>40</v>
      </c>
      <c r="H261" s="36">
        <v>43</v>
      </c>
      <c r="I261" s="324">
        <f t="shared" si="14"/>
        <v>83</v>
      </c>
      <c r="J261" s="103"/>
      <c r="K261" s="58"/>
    </row>
    <row r="262" spans="3:11" ht="12.75">
      <c r="C262" s="74"/>
      <c r="D262" s="343">
        <v>37003</v>
      </c>
      <c r="E262" s="28" t="s">
        <v>272</v>
      </c>
      <c r="F262" s="72"/>
      <c r="G262" s="72">
        <v>50</v>
      </c>
      <c r="H262" s="36"/>
      <c r="I262" s="49">
        <f t="shared" si="14"/>
        <v>50</v>
      </c>
      <c r="J262" s="103"/>
      <c r="K262" s="58"/>
    </row>
    <row r="263" spans="3:11" ht="12.75">
      <c r="C263" s="74"/>
      <c r="D263" s="343">
        <v>37006</v>
      </c>
      <c r="E263" s="28" t="s">
        <v>88</v>
      </c>
      <c r="F263" s="72"/>
      <c r="G263" s="72">
        <v>10</v>
      </c>
      <c r="H263" s="36"/>
      <c r="I263" s="324">
        <f t="shared" si="14"/>
        <v>10</v>
      </c>
      <c r="J263" s="103"/>
      <c r="K263" s="58"/>
    </row>
    <row r="264" spans="3:11" ht="12.75">
      <c r="C264" s="74"/>
      <c r="D264" s="343">
        <v>37008</v>
      </c>
      <c r="E264" s="28" t="s">
        <v>112</v>
      </c>
      <c r="F264" s="72"/>
      <c r="G264" s="72">
        <v>40</v>
      </c>
      <c r="H264" s="36">
        <v>20</v>
      </c>
      <c r="I264" s="49">
        <f t="shared" si="14"/>
        <v>60</v>
      </c>
      <c r="J264" s="103"/>
      <c r="K264" s="58"/>
    </row>
    <row r="265" spans="3:11" ht="12.75">
      <c r="C265" s="74"/>
      <c r="D265" s="343">
        <v>37009</v>
      </c>
      <c r="E265" s="28" t="s">
        <v>375</v>
      </c>
      <c r="F265" s="72"/>
      <c r="G265" s="72">
        <v>12</v>
      </c>
      <c r="H265" s="36"/>
      <c r="I265" s="324">
        <f t="shared" si="14"/>
        <v>12</v>
      </c>
      <c r="J265" s="103"/>
      <c r="K265" s="58"/>
    </row>
    <row r="266" spans="3:11" ht="12.75">
      <c r="C266" s="30"/>
      <c r="D266" s="51"/>
      <c r="E266" s="51" t="s">
        <v>38</v>
      </c>
      <c r="F266" s="52">
        <f>SUM(F260:F264)</f>
        <v>0</v>
      </c>
      <c r="G266" s="52">
        <f>SUM(G260:G265)</f>
        <v>152</v>
      </c>
      <c r="H266" s="52">
        <f>SUM(H260:H264)</f>
        <v>63</v>
      </c>
      <c r="I266" s="54">
        <f>SUM(I260:I265)</f>
        <v>215</v>
      </c>
      <c r="J266" s="190">
        <v>185</v>
      </c>
      <c r="K266" s="58"/>
    </row>
    <row r="267" spans="3:11" ht="12.75" customHeight="1">
      <c r="C267" s="8"/>
      <c r="E267" s="35"/>
      <c r="F267" s="24"/>
      <c r="G267" s="24"/>
      <c r="H267" s="36"/>
      <c r="I267" s="37"/>
      <c r="J267" s="32"/>
      <c r="K267" s="7"/>
    </row>
    <row r="268" spans="3:11" ht="15.75">
      <c r="C268" s="15" t="s">
        <v>276</v>
      </c>
      <c r="D268" s="342"/>
      <c r="E268" s="38"/>
      <c r="F268" s="44"/>
      <c r="G268" s="44"/>
      <c r="H268" s="44"/>
      <c r="I268" s="19"/>
      <c r="J268" s="189"/>
      <c r="K268" s="7"/>
    </row>
    <row r="269" spans="3:11" ht="12.75">
      <c r="C269" s="29"/>
      <c r="D269" s="56"/>
      <c r="E269" s="56"/>
      <c r="F269" s="48"/>
      <c r="G269" s="48"/>
      <c r="H269" s="36"/>
      <c r="I269" s="26"/>
      <c r="J269" s="100"/>
      <c r="K269" s="7"/>
    </row>
    <row r="270" spans="3:11" ht="12.75">
      <c r="C270" s="22"/>
      <c r="D270" s="56">
        <v>38000</v>
      </c>
      <c r="E270" s="56" t="s">
        <v>84</v>
      </c>
      <c r="F270" s="48"/>
      <c r="G270" s="48">
        <v>0</v>
      </c>
      <c r="H270" s="36"/>
      <c r="I270" s="49">
        <f>SUM(F270:H270)</f>
        <v>0</v>
      </c>
      <c r="J270" s="111"/>
      <c r="K270" s="7"/>
    </row>
    <row r="271" spans="3:11" ht="12.75">
      <c r="C271" s="22"/>
      <c r="D271" s="56">
        <v>38002</v>
      </c>
      <c r="E271" s="56" t="s">
        <v>277</v>
      </c>
      <c r="F271" s="48"/>
      <c r="G271" s="48">
        <v>60</v>
      </c>
      <c r="H271" s="36">
        <v>50</v>
      </c>
      <c r="I271" s="49">
        <f>SUM(F271:H271)</f>
        <v>110</v>
      </c>
      <c r="J271" s="111"/>
      <c r="K271" s="7"/>
    </row>
    <row r="272" spans="3:11" ht="12.75">
      <c r="C272" s="30"/>
      <c r="D272" s="51"/>
      <c r="E272" s="51" t="s">
        <v>38</v>
      </c>
      <c r="F272" s="52">
        <f>SUM(F270:F271)</f>
        <v>0</v>
      </c>
      <c r="G272" s="52">
        <f>SUM(G270:G271)</f>
        <v>60</v>
      </c>
      <c r="H272" s="52">
        <f>SUM(H270:H271)</f>
        <v>50</v>
      </c>
      <c r="I272" s="54">
        <f>SUM(I270:I271)</f>
        <v>110</v>
      </c>
      <c r="J272" s="195">
        <v>749</v>
      </c>
      <c r="K272" s="7"/>
    </row>
    <row r="273" spans="3:11" ht="12.75">
      <c r="C273" s="43"/>
      <c r="D273" s="43"/>
      <c r="E273" s="43"/>
      <c r="F273" s="68"/>
      <c r="G273" s="68"/>
      <c r="H273" s="68"/>
      <c r="I273" s="18"/>
      <c r="J273" s="193"/>
      <c r="K273" s="58"/>
    </row>
    <row r="274" spans="3:11" ht="15.75">
      <c r="C274" s="15" t="s">
        <v>200</v>
      </c>
      <c r="D274" s="342"/>
      <c r="E274" s="38"/>
      <c r="F274" s="44"/>
      <c r="G274" s="44"/>
      <c r="H274" s="44"/>
      <c r="I274" s="19"/>
      <c r="J274" s="189"/>
      <c r="K274" s="7"/>
    </row>
    <row r="275" spans="3:11" s="61" customFormat="1" ht="12.75">
      <c r="C275" s="29"/>
      <c r="D275" s="56"/>
      <c r="E275" s="23"/>
      <c r="F275" s="48"/>
      <c r="G275" s="48"/>
      <c r="H275" s="36"/>
      <c r="I275" s="26"/>
      <c r="J275" s="100"/>
      <c r="K275" s="65"/>
    </row>
    <row r="276" spans="3:11" ht="12.75">
      <c r="C276" s="73"/>
      <c r="D276" s="56">
        <v>39000</v>
      </c>
      <c r="E276" s="23" t="s">
        <v>84</v>
      </c>
      <c r="F276" s="48"/>
      <c r="G276" s="48">
        <v>0</v>
      </c>
      <c r="H276" s="36"/>
      <c r="I276" s="49">
        <f aca="true" t="shared" si="15" ref="I276:I283">SUM(F276:H276)</f>
        <v>0</v>
      </c>
      <c r="J276" s="111"/>
      <c r="K276" s="7"/>
    </row>
    <row r="277" spans="3:11" ht="12.75">
      <c r="C277" s="73"/>
      <c r="D277" s="56">
        <v>39001</v>
      </c>
      <c r="E277" s="23" t="s">
        <v>267</v>
      </c>
      <c r="F277" s="48"/>
      <c r="G277" s="48">
        <v>15</v>
      </c>
      <c r="H277" s="36">
        <v>6</v>
      </c>
      <c r="I277" s="49">
        <f t="shared" si="15"/>
        <v>21</v>
      </c>
      <c r="J277" s="111"/>
      <c r="K277" s="7"/>
    </row>
    <row r="278" spans="3:11" ht="12.75">
      <c r="C278" s="73"/>
      <c r="D278" s="56">
        <v>39002</v>
      </c>
      <c r="E278" s="23" t="s">
        <v>268</v>
      </c>
      <c r="F278" s="48"/>
      <c r="G278" s="48">
        <v>25</v>
      </c>
      <c r="H278" s="36">
        <v>25</v>
      </c>
      <c r="I278" s="49">
        <f t="shared" si="15"/>
        <v>50</v>
      </c>
      <c r="J278" s="111"/>
      <c r="K278" s="7"/>
    </row>
    <row r="279" spans="3:11" ht="12.75">
      <c r="C279" s="73"/>
      <c r="D279" s="56">
        <v>39003</v>
      </c>
      <c r="E279" s="23" t="s">
        <v>269</v>
      </c>
      <c r="F279" s="48"/>
      <c r="G279" s="48">
        <v>15</v>
      </c>
      <c r="H279" s="36">
        <v>6</v>
      </c>
      <c r="I279" s="49">
        <f t="shared" si="15"/>
        <v>21</v>
      </c>
      <c r="J279" s="111"/>
      <c r="K279" s="7"/>
    </row>
    <row r="280" spans="3:11" ht="12.75">
      <c r="C280" s="73"/>
      <c r="D280" s="56">
        <v>39004</v>
      </c>
      <c r="E280" s="23" t="s">
        <v>349</v>
      </c>
      <c r="F280" s="48"/>
      <c r="G280" s="48">
        <v>35</v>
      </c>
      <c r="H280" s="36">
        <v>30</v>
      </c>
      <c r="I280" s="49">
        <f t="shared" si="15"/>
        <v>65</v>
      </c>
      <c r="J280" s="111"/>
      <c r="K280" s="7"/>
    </row>
    <row r="281" spans="3:11" ht="12.75">
      <c r="C281" s="73"/>
      <c r="D281" s="56">
        <v>39005</v>
      </c>
      <c r="E281" s="23" t="s">
        <v>271</v>
      </c>
      <c r="F281" s="48"/>
      <c r="G281" s="48">
        <v>10</v>
      </c>
      <c r="H281" s="36">
        <v>5</v>
      </c>
      <c r="I281" s="49">
        <f t="shared" si="15"/>
        <v>15</v>
      </c>
      <c r="J281" s="111"/>
      <c r="K281" s="7"/>
    </row>
    <row r="282" spans="3:11" ht="12.75">
      <c r="C282" s="73"/>
      <c r="D282" s="56">
        <v>39007</v>
      </c>
      <c r="E282" s="23" t="s">
        <v>270</v>
      </c>
      <c r="F282" s="48"/>
      <c r="G282" s="48">
        <v>8</v>
      </c>
      <c r="H282" s="36">
        <v>5</v>
      </c>
      <c r="I282" s="49">
        <f t="shared" si="15"/>
        <v>13</v>
      </c>
      <c r="J282" s="111"/>
      <c r="K282" s="7"/>
    </row>
    <row r="283" spans="3:11" ht="12.75">
      <c r="C283" s="73"/>
      <c r="D283" s="56">
        <v>39008</v>
      </c>
      <c r="E283" s="23" t="s">
        <v>83</v>
      </c>
      <c r="F283" s="48"/>
      <c r="G283" s="48">
        <v>20</v>
      </c>
      <c r="H283" s="36">
        <v>9</v>
      </c>
      <c r="I283" s="49">
        <f t="shared" si="15"/>
        <v>29</v>
      </c>
      <c r="J283" s="111"/>
      <c r="K283" s="7"/>
    </row>
    <row r="284" spans="3:11" ht="12.75" customHeight="1">
      <c r="C284" s="75"/>
      <c r="D284" s="51"/>
      <c r="E284" s="51" t="s">
        <v>38</v>
      </c>
      <c r="F284" s="52">
        <f>SUM(F276:F283)</f>
        <v>0</v>
      </c>
      <c r="G284" s="52">
        <f>SUM(G276:G283)</f>
        <v>128</v>
      </c>
      <c r="H284" s="52">
        <f>SUM(H276:H283)</f>
        <v>86</v>
      </c>
      <c r="I284" s="54">
        <f>SUM(I276:I283)</f>
        <v>214</v>
      </c>
      <c r="J284" s="190">
        <v>127</v>
      </c>
      <c r="K284" s="7"/>
    </row>
    <row r="285" spans="3:11" ht="12.75" customHeight="1">
      <c r="C285" s="8"/>
      <c r="E285" s="35"/>
      <c r="F285" s="24"/>
      <c r="G285" s="24"/>
      <c r="H285" s="36"/>
      <c r="I285" s="37"/>
      <c r="J285" s="32"/>
      <c r="K285" s="7"/>
    </row>
    <row r="286" spans="3:11" ht="12.75">
      <c r="C286" s="70" t="s">
        <v>201</v>
      </c>
      <c r="D286" s="60"/>
      <c r="E286" s="60"/>
      <c r="F286" s="63">
        <f>SUM(F194+F205+F212+F225+F238+F248+F256+F266+F272+F284)</f>
        <v>0</v>
      </c>
      <c r="G286" s="63">
        <f>SUM(G194+G205+G212+G225+G238+G248+G256+G266+G272+G284)</f>
        <v>1612</v>
      </c>
      <c r="H286" s="63">
        <f>SUM(H194+H205+H212+H225+H238+H248+H256+H266+H272+H284)</f>
        <v>800</v>
      </c>
      <c r="I286" s="125">
        <f>SUM(I194+I205+I212+I225+I238+I248+I256+I266+I272+I284)</f>
        <v>2412</v>
      </c>
      <c r="J286" s="107">
        <f>SUM(J194+J205+J212+J225+J238+J248+J256+J266+J272+J284)</f>
        <v>2955</v>
      </c>
      <c r="K286" s="7"/>
    </row>
    <row r="287" spans="3:11" ht="12.75">
      <c r="C287" s="55"/>
      <c r="D287" s="56"/>
      <c r="E287" s="43"/>
      <c r="F287" s="68"/>
      <c r="G287" s="68"/>
      <c r="H287" s="47"/>
      <c r="I287" s="47"/>
      <c r="J287" s="6"/>
      <c r="K287" s="58"/>
    </row>
    <row r="288" spans="3:11" ht="12.75">
      <c r="C288" s="59"/>
      <c r="F288" s="57"/>
      <c r="G288" s="57"/>
      <c r="H288" s="5"/>
      <c r="K288" s="58"/>
    </row>
    <row r="289" spans="3:11" ht="23.25">
      <c r="C289" s="2" t="str">
        <f>C1</f>
        <v>Programbudget 2010</v>
      </c>
      <c r="F289" s="57"/>
      <c r="G289" s="57"/>
      <c r="H289" s="5"/>
      <c r="K289" s="58"/>
    </row>
    <row r="290" spans="3:11" ht="18">
      <c r="C290" s="8" t="s">
        <v>230</v>
      </c>
      <c r="E290" s="8"/>
      <c r="F290" s="57"/>
      <c r="G290" s="57"/>
      <c r="H290" s="5"/>
      <c r="K290" s="58"/>
    </row>
    <row r="291" spans="3:11" ht="12.75" customHeight="1">
      <c r="C291" s="8"/>
      <c r="E291" s="8"/>
      <c r="F291" s="57"/>
      <c r="G291" s="57"/>
      <c r="H291" s="5"/>
      <c r="K291" s="58"/>
    </row>
    <row r="292" spans="3:11" ht="25.5">
      <c r="C292" s="10" t="s">
        <v>80</v>
      </c>
      <c r="D292" s="341" t="s">
        <v>81</v>
      </c>
      <c r="E292" s="11"/>
      <c r="F292" s="12" t="s">
        <v>82</v>
      </c>
      <c r="G292" s="12" t="s">
        <v>217</v>
      </c>
      <c r="H292" s="13" t="s">
        <v>218</v>
      </c>
      <c r="I292" s="14" t="s">
        <v>219</v>
      </c>
      <c r="J292" s="188" t="s">
        <v>252</v>
      </c>
      <c r="K292" s="58"/>
    </row>
    <row r="293" spans="3:11" ht="12.75" customHeight="1">
      <c r="C293" s="8"/>
      <c r="E293" s="35"/>
      <c r="F293" s="24"/>
      <c r="G293" s="24"/>
      <c r="H293" s="36"/>
      <c r="I293" s="37"/>
      <c r="J293" s="32"/>
      <c r="K293" s="7"/>
    </row>
    <row r="294" spans="3:11" ht="15.75">
      <c r="C294" s="15" t="s">
        <v>113</v>
      </c>
      <c r="D294" s="342"/>
      <c r="E294" s="38"/>
      <c r="F294" s="44"/>
      <c r="G294" s="44"/>
      <c r="H294" s="44"/>
      <c r="I294" s="19"/>
      <c r="J294" s="189"/>
      <c r="K294" s="58"/>
    </row>
    <row r="295" spans="3:11" ht="12.75">
      <c r="C295" s="29"/>
      <c r="D295" s="56"/>
      <c r="E295" s="23"/>
      <c r="F295" s="48"/>
      <c r="G295" s="48"/>
      <c r="H295" s="36"/>
      <c r="I295" s="26"/>
      <c r="J295" s="100"/>
      <c r="K295" s="58"/>
    </row>
    <row r="296" spans="3:11" ht="12.75">
      <c r="C296" s="22"/>
      <c r="D296" s="343">
        <v>40000</v>
      </c>
      <c r="E296" s="28" t="s">
        <v>84</v>
      </c>
      <c r="F296" s="48"/>
      <c r="G296" s="48">
        <v>0</v>
      </c>
      <c r="H296" s="36"/>
      <c r="I296" s="49">
        <f>SUM(F296:H296)</f>
        <v>0</v>
      </c>
      <c r="J296" s="111"/>
      <c r="K296" s="58"/>
    </row>
    <row r="297" spans="3:11" ht="12.75">
      <c r="C297" s="22"/>
      <c r="D297" s="343">
        <v>40001</v>
      </c>
      <c r="E297" s="28" t="s">
        <v>113</v>
      </c>
      <c r="F297" s="48">
        <v>255</v>
      </c>
      <c r="G297" s="48">
        <v>0</v>
      </c>
      <c r="H297" s="36"/>
      <c r="I297" s="49">
        <f aca="true" t="shared" si="16" ref="I297:I304">SUM(F297:H297)</f>
        <v>255</v>
      </c>
      <c r="J297" s="111"/>
      <c r="K297" s="58"/>
    </row>
    <row r="298" spans="3:11" ht="12.75">
      <c r="C298" s="22"/>
      <c r="D298" s="343">
        <v>40002</v>
      </c>
      <c r="E298" s="28" t="s">
        <v>160</v>
      </c>
      <c r="F298" s="48"/>
      <c r="G298" s="48">
        <v>75</v>
      </c>
      <c r="H298" s="36"/>
      <c r="I298" s="49">
        <f t="shared" si="16"/>
        <v>75</v>
      </c>
      <c r="J298" s="111"/>
      <c r="K298" s="58"/>
    </row>
    <row r="299" spans="3:11" ht="12.75">
      <c r="C299" s="22"/>
      <c r="D299" s="343">
        <v>40003</v>
      </c>
      <c r="E299" s="28" t="s">
        <v>114</v>
      </c>
      <c r="F299" s="48"/>
      <c r="G299" s="48">
        <v>0</v>
      </c>
      <c r="H299" s="36"/>
      <c r="I299" s="49">
        <f t="shared" si="16"/>
        <v>0</v>
      </c>
      <c r="J299" s="111"/>
      <c r="K299" s="58"/>
    </row>
    <row r="300" spans="3:11" ht="12.75">
      <c r="C300" s="22"/>
      <c r="D300" s="343">
        <v>40004</v>
      </c>
      <c r="E300" s="28" t="s">
        <v>115</v>
      </c>
      <c r="F300" s="48">
        <v>20</v>
      </c>
      <c r="G300" s="48">
        <v>0</v>
      </c>
      <c r="H300" s="36"/>
      <c r="I300" s="49">
        <f t="shared" si="16"/>
        <v>20</v>
      </c>
      <c r="J300" s="111"/>
      <c r="K300" s="58"/>
    </row>
    <row r="301" spans="3:11" ht="12.75">
      <c r="C301" s="22"/>
      <c r="D301" s="343">
        <v>40005</v>
      </c>
      <c r="E301" s="28" t="s">
        <v>231</v>
      </c>
      <c r="F301" s="48">
        <v>20</v>
      </c>
      <c r="G301" s="48">
        <v>0</v>
      </c>
      <c r="H301" s="36"/>
      <c r="I301" s="49">
        <f t="shared" si="16"/>
        <v>20</v>
      </c>
      <c r="J301" s="111"/>
      <c r="K301" s="58"/>
    </row>
    <row r="302" spans="3:11" ht="12.75">
      <c r="C302" s="22"/>
      <c r="D302" s="343">
        <v>40006</v>
      </c>
      <c r="E302" s="28" t="s">
        <v>116</v>
      </c>
      <c r="F302" s="48">
        <v>20</v>
      </c>
      <c r="G302" s="48">
        <v>0</v>
      </c>
      <c r="H302" s="36"/>
      <c r="I302" s="49">
        <f t="shared" si="16"/>
        <v>20</v>
      </c>
      <c r="J302" s="111"/>
      <c r="K302" s="58"/>
    </row>
    <row r="303" spans="3:11" ht="12.75">
      <c r="C303" s="22"/>
      <c r="D303" s="343">
        <v>40008</v>
      </c>
      <c r="E303" s="28" t="s">
        <v>278</v>
      </c>
      <c r="F303" s="48">
        <v>5</v>
      </c>
      <c r="G303" s="48">
        <v>0</v>
      </c>
      <c r="H303" s="36"/>
      <c r="I303" s="49">
        <f t="shared" si="16"/>
        <v>5</v>
      </c>
      <c r="J303" s="111"/>
      <c r="K303" s="58"/>
    </row>
    <row r="304" spans="3:11" ht="12.75">
      <c r="C304" s="22"/>
      <c r="D304" s="343">
        <v>40009</v>
      </c>
      <c r="E304" s="28" t="s">
        <v>279</v>
      </c>
      <c r="F304" s="48"/>
      <c r="G304" s="48">
        <v>11</v>
      </c>
      <c r="H304" s="36"/>
      <c r="I304" s="49">
        <f t="shared" si="16"/>
        <v>11</v>
      </c>
      <c r="J304" s="111"/>
      <c r="K304" s="58"/>
    </row>
    <row r="305" spans="3:11" ht="12.75" customHeight="1">
      <c r="C305" s="75"/>
      <c r="D305" s="51"/>
      <c r="E305" s="51" t="s">
        <v>38</v>
      </c>
      <c r="F305" s="52">
        <f>SUM(F296:F304)</f>
        <v>320</v>
      </c>
      <c r="G305" s="52">
        <f>SUM(G296:G304)</f>
        <v>86</v>
      </c>
      <c r="H305" s="52">
        <f>SUM(H296:H304)</f>
        <v>0</v>
      </c>
      <c r="I305" s="54">
        <f>SUM(I296:I304)</f>
        <v>406</v>
      </c>
      <c r="J305" s="190">
        <v>309</v>
      </c>
      <c r="K305" s="7"/>
    </row>
    <row r="306" spans="3:11" ht="12.75" customHeight="1">
      <c r="C306" s="8"/>
      <c r="E306" s="35"/>
      <c r="F306" s="24"/>
      <c r="G306" s="24"/>
      <c r="H306" s="36"/>
      <c r="I306" s="37"/>
      <c r="J306" s="32"/>
      <c r="K306" s="7"/>
    </row>
    <row r="307" spans="3:11" ht="15.75">
      <c r="C307" s="15" t="s">
        <v>117</v>
      </c>
      <c r="D307" s="342"/>
      <c r="E307" s="38"/>
      <c r="F307" s="44"/>
      <c r="G307" s="44"/>
      <c r="H307" s="44"/>
      <c r="I307" s="19"/>
      <c r="J307" s="189"/>
      <c r="K307" s="58"/>
    </row>
    <row r="308" spans="3:11" ht="12.75">
      <c r="C308" s="22"/>
      <c r="D308" s="343"/>
      <c r="E308" s="28"/>
      <c r="F308" s="48"/>
      <c r="G308" s="48"/>
      <c r="H308" s="36"/>
      <c r="I308" s="49"/>
      <c r="J308" s="111"/>
      <c r="K308" s="58"/>
    </row>
    <row r="309" spans="3:11" ht="12.75">
      <c r="C309" s="22"/>
      <c r="D309" s="343">
        <v>41000</v>
      </c>
      <c r="E309" s="28" t="s">
        <v>84</v>
      </c>
      <c r="F309" s="48"/>
      <c r="G309" s="48">
        <v>0</v>
      </c>
      <c r="H309" s="36"/>
      <c r="I309" s="49">
        <f>SUM(F309:H309)</f>
        <v>0</v>
      </c>
      <c r="J309" s="111"/>
      <c r="K309" s="58"/>
    </row>
    <row r="310" spans="3:11" ht="12.75">
      <c r="C310" s="22"/>
      <c r="D310" s="343">
        <v>41001</v>
      </c>
      <c r="E310" s="28" t="s">
        <v>117</v>
      </c>
      <c r="F310" s="48">
        <v>5</v>
      </c>
      <c r="G310" s="48">
        <v>0</v>
      </c>
      <c r="H310" s="36"/>
      <c r="I310" s="49">
        <f>SUM(F310:H310)</f>
        <v>5</v>
      </c>
      <c r="J310" s="111"/>
      <c r="K310" s="58"/>
    </row>
    <row r="311" spans="3:11" ht="12.75" customHeight="1">
      <c r="C311" s="75"/>
      <c r="D311" s="51"/>
      <c r="E311" s="51" t="s">
        <v>38</v>
      </c>
      <c r="F311" s="52">
        <f>SUM(F309:F310)</f>
        <v>5</v>
      </c>
      <c r="G311" s="52">
        <f>SUM(G309:G310)</f>
        <v>0</v>
      </c>
      <c r="H311" s="52">
        <f>SUM(H309:H310)</f>
        <v>0</v>
      </c>
      <c r="I311" s="54">
        <f>SUM(I309:I310)</f>
        <v>5</v>
      </c>
      <c r="J311" s="190">
        <v>5</v>
      </c>
      <c r="K311" s="7"/>
    </row>
    <row r="312" spans="3:11" ht="12.75" customHeight="1">
      <c r="C312" s="8"/>
      <c r="E312" s="35"/>
      <c r="F312" s="24"/>
      <c r="G312" s="24"/>
      <c r="H312" s="36"/>
      <c r="I312" s="37"/>
      <c r="J312" s="32"/>
      <c r="K312" s="7"/>
    </row>
    <row r="313" spans="3:11" ht="15.75">
      <c r="C313" s="15" t="s">
        <v>52</v>
      </c>
      <c r="D313" s="342"/>
      <c r="E313" s="38"/>
      <c r="F313" s="44"/>
      <c r="G313" s="44"/>
      <c r="H313" s="44"/>
      <c r="I313" s="19"/>
      <c r="J313" s="189"/>
      <c r="K313" s="58"/>
    </row>
    <row r="314" spans="3:11" ht="12.75">
      <c r="C314" s="22"/>
      <c r="D314" s="343"/>
      <c r="E314" s="28"/>
      <c r="F314" s="48"/>
      <c r="G314" s="48"/>
      <c r="H314" s="36"/>
      <c r="I314" s="49"/>
      <c r="J314" s="111"/>
      <c r="K314" s="58"/>
    </row>
    <row r="315" spans="3:11" ht="12.75">
      <c r="C315" s="22"/>
      <c r="D315" s="343">
        <v>42000</v>
      </c>
      <c r="E315" s="28" t="s">
        <v>84</v>
      </c>
      <c r="F315" s="48"/>
      <c r="G315" s="48">
        <v>0</v>
      </c>
      <c r="H315" s="36"/>
      <c r="I315" s="49">
        <f>SUM(F315:H315)</f>
        <v>0</v>
      </c>
      <c r="J315" s="111"/>
      <c r="K315" s="58"/>
    </row>
    <row r="316" spans="3:11" ht="12.75">
      <c r="C316" s="22"/>
      <c r="D316" s="343">
        <v>42001</v>
      </c>
      <c r="E316" s="28" t="s">
        <v>118</v>
      </c>
      <c r="F316" s="48">
        <v>30</v>
      </c>
      <c r="G316" s="48">
        <v>0</v>
      </c>
      <c r="H316" s="36"/>
      <c r="I316" s="49">
        <f>SUM(F316:H316)</f>
        <v>30</v>
      </c>
      <c r="J316" s="111"/>
      <c r="K316" s="58"/>
    </row>
    <row r="317" spans="3:11" ht="12.75">
      <c r="C317" s="22"/>
      <c r="D317" s="343">
        <v>42002</v>
      </c>
      <c r="E317" s="28" t="s">
        <v>232</v>
      </c>
      <c r="F317" s="48"/>
      <c r="G317" s="48">
        <v>20</v>
      </c>
      <c r="H317" s="36"/>
      <c r="I317" s="49">
        <f>SUM(F317:H317)</f>
        <v>20</v>
      </c>
      <c r="J317" s="111"/>
      <c r="K317" s="58"/>
    </row>
    <row r="318" spans="3:11" ht="12.75" customHeight="1">
      <c r="C318" s="75"/>
      <c r="D318" s="51"/>
      <c r="E318" s="51" t="s">
        <v>38</v>
      </c>
      <c r="F318" s="52">
        <f>SUM(F315:F317)</f>
        <v>30</v>
      </c>
      <c r="G318" s="52">
        <f>SUM(G315:G317)</f>
        <v>20</v>
      </c>
      <c r="H318" s="52">
        <f>SUM(H315:H317)</f>
        <v>0</v>
      </c>
      <c r="I318" s="54">
        <f>SUM(I315:I317)</f>
        <v>50</v>
      </c>
      <c r="J318" s="190">
        <v>46</v>
      </c>
      <c r="K318" s="7"/>
    </row>
    <row r="319" spans="3:11" ht="12.75" customHeight="1">
      <c r="C319" s="8"/>
      <c r="E319" s="35"/>
      <c r="F319" s="24"/>
      <c r="G319" s="24"/>
      <c r="H319" s="36"/>
      <c r="I319" s="37"/>
      <c r="J319" s="32"/>
      <c r="K319" s="7"/>
    </row>
    <row r="320" spans="3:11" ht="15.75">
      <c r="C320" s="15" t="s">
        <v>161</v>
      </c>
      <c r="D320" s="342"/>
      <c r="E320" s="38"/>
      <c r="F320" s="44"/>
      <c r="G320" s="44"/>
      <c r="H320" s="44"/>
      <c r="I320" s="19"/>
      <c r="J320" s="189"/>
      <c r="K320" s="58"/>
    </row>
    <row r="321" spans="3:11" ht="12.75">
      <c r="C321" s="22"/>
      <c r="D321" s="343"/>
      <c r="E321" s="28"/>
      <c r="F321" s="48"/>
      <c r="G321" s="48"/>
      <c r="H321" s="36"/>
      <c r="I321" s="49"/>
      <c r="J321" s="111"/>
      <c r="K321" s="58"/>
    </row>
    <row r="322" spans="3:11" ht="12.75">
      <c r="C322" s="22"/>
      <c r="D322" s="343">
        <v>43000</v>
      </c>
      <c r="E322" s="28" t="s">
        <v>84</v>
      </c>
      <c r="F322" s="48"/>
      <c r="G322" s="48">
        <v>0</v>
      </c>
      <c r="H322" s="36"/>
      <c r="I322" s="49">
        <f>SUM(F322:H322)</f>
        <v>0</v>
      </c>
      <c r="J322" s="111"/>
      <c r="K322" s="58"/>
    </row>
    <row r="323" spans="3:11" ht="12.75">
      <c r="C323" s="22"/>
      <c r="D323" s="343">
        <v>43001</v>
      </c>
      <c r="E323" s="28" t="s">
        <v>280</v>
      </c>
      <c r="F323" s="48"/>
      <c r="G323" s="48">
        <v>0</v>
      </c>
      <c r="H323" s="36"/>
      <c r="I323" s="49">
        <f>SUM(F323:H323)</f>
        <v>0</v>
      </c>
      <c r="J323" s="111"/>
      <c r="K323" s="58"/>
    </row>
    <row r="324" spans="3:11" ht="12.75">
      <c r="C324" s="22"/>
      <c r="D324" s="343">
        <v>43002</v>
      </c>
      <c r="E324" s="28" t="s">
        <v>281</v>
      </c>
      <c r="F324" s="48"/>
      <c r="G324" s="48">
        <v>0</v>
      </c>
      <c r="H324" s="36"/>
      <c r="I324" s="49">
        <f>SUM(F324:H324)</f>
        <v>0</v>
      </c>
      <c r="J324" s="111"/>
      <c r="K324" s="58"/>
    </row>
    <row r="325" spans="3:11" ht="12.75" customHeight="1">
      <c r="C325" s="75"/>
      <c r="D325" s="51"/>
      <c r="E325" s="51" t="s">
        <v>38</v>
      </c>
      <c r="F325" s="52">
        <f>SUM(F322:F324)</f>
        <v>0</v>
      </c>
      <c r="G325" s="52">
        <f>SUM(G322:G324)</f>
        <v>0</v>
      </c>
      <c r="H325" s="52">
        <f>SUM(H322:H324)</f>
        <v>0</v>
      </c>
      <c r="I325" s="54">
        <f>SUM(I322:I324)</f>
        <v>0</v>
      </c>
      <c r="J325" s="190">
        <v>330</v>
      </c>
      <c r="K325" s="7"/>
    </row>
    <row r="326" spans="3:11" ht="12.75" customHeight="1">
      <c r="C326" s="8"/>
      <c r="E326" s="35"/>
      <c r="F326" s="24"/>
      <c r="G326" s="24"/>
      <c r="H326" s="36"/>
      <c r="I326" s="37"/>
      <c r="J326" s="32"/>
      <c r="K326" s="7"/>
    </row>
    <row r="327" spans="3:11" ht="15.75">
      <c r="C327" s="15" t="s">
        <v>119</v>
      </c>
      <c r="D327" s="342"/>
      <c r="E327" s="38"/>
      <c r="F327" s="44"/>
      <c r="G327" s="44"/>
      <c r="H327" s="44"/>
      <c r="I327" s="19"/>
      <c r="J327" s="189"/>
      <c r="K327" s="58"/>
    </row>
    <row r="328" spans="3:11" ht="12.75">
      <c r="C328" s="29"/>
      <c r="D328" s="56"/>
      <c r="E328" s="23"/>
      <c r="F328" s="48"/>
      <c r="G328" s="48"/>
      <c r="H328" s="36"/>
      <c r="I328" s="26"/>
      <c r="J328" s="100"/>
      <c r="K328" s="58"/>
    </row>
    <row r="329" spans="3:11" ht="12.75">
      <c r="C329" s="22"/>
      <c r="D329" s="343">
        <v>44000</v>
      </c>
      <c r="E329" s="28" t="s">
        <v>84</v>
      </c>
      <c r="F329" s="48"/>
      <c r="G329" s="48">
        <v>0</v>
      </c>
      <c r="H329" s="36"/>
      <c r="I329" s="49">
        <f>SUM(F329:H329)</f>
        <v>0</v>
      </c>
      <c r="J329" s="111"/>
      <c r="K329" s="58"/>
    </row>
    <row r="330" spans="3:11" ht="12.75">
      <c r="C330" s="22"/>
      <c r="D330" s="343">
        <v>44001</v>
      </c>
      <c r="E330" s="28" t="s">
        <v>120</v>
      </c>
      <c r="F330" s="48">
        <v>190</v>
      </c>
      <c r="G330" s="48">
        <v>0</v>
      </c>
      <c r="H330" s="36"/>
      <c r="I330" s="49">
        <f aca="true" t="shared" si="17" ref="I330:I336">SUM(F330:H330)</f>
        <v>190</v>
      </c>
      <c r="J330" s="111"/>
      <c r="K330" s="58"/>
    </row>
    <row r="331" spans="3:11" ht="12.75">
      <c r="C331" s="22"/>
      <c r="D331" s="343">
        <v>44002</v>
      </c>
      <c r="E331" s="28" t="s">
        <v>121</v>
      </c>
      <c r="F331" s="48">
        <v>5</v>
      </c>
      <c r="G331" s="48">
        <v>0</v>
      </c>
      <c r="H331" s="36"/>
      <c r="I331" s="49">
        <f t="shared" si="17"/>
        <v>5</v>
      </c>
      <c r="J331" s="111"/>
      <c r="K331" s="58"/>
    </row>
    <row r="332" spans="3:11" ht="12.75">
      <c r="C332" s="22"/>
      <c r="D332" s="343">
        <v>44003</v>
      </c>
      <c r="E332" s="28" t="s">
        <v>122</v>
      </c>
      <c r="F332" s="48">
        <v>15</v>
      </c>
      <c r="G332" s="48">
        <v>0</v>
      </c>
      <c r="H332" s="36"/>
      <c r="I332" s="49">
        <f t="shared" si="17"/>
        <v>15</v>
      </c>
      <c r="J332" s="111"/>
      <c r="K332" s="58"/>
    </row>
    <row r="333" spans="3:11" ht="12.75">
      <c r="C333" s="22"/>
      <c r="D333" s="343">
        <v>44004</v>
      </c>
      <c r="E333" s="28" t="s">
        <v>123</v>
      </c>
      <c r="F333" s="48"/>
      <c r="G333" s="48">
        <v>15</v>
      </c>
      <c r="H333" s="36"/>
      <c r="I333" s="49">
        <f t="shared" si="17"/>
        <v>15</v>
      </c>
      <c r="J333" s="111"/>
      <c r="K333" s="58"/>
    </row>
    <row r="334" spans="3:11" ht="12.75">
      <c r="C334" s="22"/>
      <c r="D334" s="343">
        <v>44005</v>
      </c>
      <c r="E334" s="28" t="s">
        <v>109</v>
      </c>
      <c r="F334" s="48"/>
      <c r="G334" s="48">
        <v>40</v>
      </c>
      <c r="H334" s="36"/>
      <c r="I334" s="49">
        <f t="shared" si="17"/>
        <v>40</v>
      </c>
      <c r="J334" s="111"/>
      <c r="K334" s="58"/>
    </row>
    <row r="335" spans="3:11" ht="12.75">
      <c r="C335" s="22"/>
      <c r="D335" s="343">
        <v>44006</v>
      </c>
      <c r="E335" s="28" t="s">
        <v>124</v>
      </c>
      <c r="F335" s="48"/>
      <c r="G335" s="48">
        <v>20</v>
      </c>
      <c r="H335" s="36"/>
      <c r="I335" s="49">
        <f t="shared" si="17"/>
        <v>20</v>
      </c>
      <c r="J335" s="111"/>
      <c r="K335" s="58"/>
    </row>
    <row r="336" spans="3:11" ht="12.75">
      <c r="C336" s="22"/>
      <c r="D336" s="343">
        <v>44007</v>
      </c>
      <c r="E336" s="28" t="s">
        <v>282</v>
      </c>
      <c r="F336" s="48"/>
      <c r="G336" s="48">
        <v>15</v>
      </c>
      <c r="H336" s="36"/>
      <c r="I336" s="49">
        <f t="shared" si="17"/>
        <v>15</v>
      </c>
      <c r="J336" s="111"/>
      <c r="K336" s="58"/>
    </row>
    <row r="337" spans="3:11" ht="12.75" customHeight="1">
      <c r="C337" s="75"/>
      <c r="D337" s="51"/>
      <c r="E337" s="51" t="s">
        <v>38</v>
      </c>
      <c r="F337" s="52">
        <f>SUM(F329:F336)</f>
        <v>210</v>
      </c>
      <c r="G337" s="52">
        <f>SUM(G329:G336)</f>
        <v>90</v>
      </c>
      <c r="H337" s="52">
        <f>SUM(H329:H336)</f>
        <v>0</v>
      </c>
      <c r="I337" s="54">
        <f>SUM(I329:I336)</f>
        <v>300</v>
      </c>
      <c r="J337" s="190">
        <v>285</v>
      </c>
      <c r="K337" s="7"/>
    </row>
    <row r="338" spans="3:11" ht="12.75" customHeight="1">
      <c r="C338" s="8"/>
      <c r="E338" s="35"/>
      <c r="F338" s="24"/>
      <c r="G338" s="24"/>
      <c r="H338" s="36"/>
      <c r="I338" s="37"/>
      <c r="J338" s="193"/>
      <c r="K338" s="7"/>
    </row>
    <row r="339" spans="3:11" ht="15.75">
      <c r="C339" s="15" t="s">
        <v>125</v>
      </c>
      <c r="D339" s="342"/>
      <c r="E339" s="38"/>
      <c r="F339" s="44"/>
      <c r="G339" s="44"/>
      <c r="H339" s="44"/>
      <c r="I339" s="19"/>
      <c r="J339" s="189"/>
      <c r="K339" s="58"/>
    </row>
    <row r="340" spans="3:11" ht="12.75">
      <c r="C340" s="22"/>
      <c r="D340" s="343"/>
      <c r="E340" s="28"/>
      <c r="F340" s="48"/>
      <c r="G340" s="48"/>
      <c r="H340" s="36"/>
      <c r="I340" s="49"/>
      <c r="J340" s="111"/>
      <c r="K340" s="58"/>
    </row>
    <row r="341" spans="3:11" ht="12.75">
      <c r="C341" s="22"/>
      <c r="D341" s="343">
        <v>45000</v>
      </c>
      <c r="E341" s="28" t="s">
        <v>84</v>
      </c>
      <c r="F341" s="48"/>
      <c r="G341" s="48">
        <v>0</v>
      </c>
      <c r="H341" s="36"/>
      <c r="I341" s="49">
        <f>SUM(F341:H341)</f>
        <v>0</v>
      </c>
      <c r="J341" s="111"/>
      <c r="K341" s="58"/>
    </row>
    <row r="342" spans="3:11" ht="12.75">
      <c r="C342" s="22"/>
      <c r="D342" s="343">
        <v>45001</v>
      </c>
      <c r="E342" s="28" t="s">
        <v>125</v>
      </c>
      <c r="F342" s="48">
        <v>20</v>
      </c>
      <c r="G342" s="48">
        <v>0</v>
      </c>
      <c r="H342" s="36"/>
      <c r="I342" s="49">
        <f>SUM(F342:H342)</f>
        <v>20</v>
      </c>
      <c r="J342" s="111"/>
      <c r="K342" s="58"/>
    </row>
    <row r="343" spans="3:11" ht="12.75" customHeight="1">
      <c r="C343" s="75"/>
      <c r="D343" s="51"/>
      <c r="E343" s="51" t="s">
        <v>38</v>
      </c>
      <c r="F343" s="52">
        <f>SUM(F341:F342)</f>
        <v>20</v>
      </c>
      <c r="G343" s="52">
        <f>SUM(G341:G342)</f>
        <v>0</v>
      </c>
      <c r="H343" s="52">
        <f>SUM(H341:H342)</f>
        <v>0</v>
      </c>
      <c r="I343" s="54">
        <f>SUM(I341:I342)</f>
        <v>20</v>
      </c>
      <c r="J343" s="190">
        <v>20</v>
      </c>
      <c r="K343" s="7"/>
    </row>
    <row r="344" spans="3:11" ht="12.75">
      <c r="C344" s="55"/>
      <c r="D344" s="43"/>
      <c r="E344" s="43"/>
      <c r="F344" s="68"/>
      <c r="G344" s="68"/>
      <c r="H344" s="47"/>
      <c r="I344" s="47"/>
      <c r="J344" s="6"/>
      <c r="K344" s="7"/>
    </row>
    <row r="345" spans="3:11" ht="15.75">
      <c r="C345" s="15" t="s">
        <v>126</v>
      </c>
      <c r="D345" s="342"/>
      <c r="E345" s="38"/>
      <c r="F345" s="44"/>
      <c r="G345" s="44"/>
      <c r="H345" s="44"/>
      <c r="I345" s="19"/>
      <c r="J345" s="189"/>
      <c r="K345" s="7"/>
    </row>
    <row r="346" spans="3:11" ht="12.75">
      <c r="C346" s="22"/>
      <c r="D346" s="343"/>
      <c r="E346" s="28"/>
      <c r="F346" s="48"/>
      <c r="G346" s="48"/>
      <c r="H346" s="36"/>
      <c r="I346" s="49"/>
      <c r="J346" s="111"/>
      <c r="K346" s="58"/>
    </row>
    <row r="347" spans="3:11" ht="12.75">
      <c r="C347" s="22"/>
      <c r="D347" s="343">
        <v>46000</v>
      </c>
      <c r="E347" s="28" t="s">
        <v>84</v>
      </c>
      <c r="F347" s="48"/>
      <c r="G347" s="48">
        <v>0</v>
      </c>
      <c r="H347" s="36"/>
      <c r="I347" s="49">
        <f>SUM(F347:H347)</f>
        <v>0</v>
      </c>
      <c r="J347" s="111"/>
      <c r="K347" s="58"/>
    </row>
    <row r="348" spans="3:11" ht="12.75">
      <c r="C348" s="22"/>
      <c r="D348" s="343">
        <v>46001</v>
      </c>
      <c r="E348" s="28" t="s">
        <v>126</v>
      </c>
      <c r="F348" s="48">
        <v>15</v>
      </c>
      <c r="G348" s="48">
        <v>0</v>
      </c>
      <c r="H348" s="36"/>
      <c r="I348" s="49">
        <f>SUM(F348:H348)</f>
        <v>15</v>
      </c>
      <c r="J348" s="111"/>
      <c r="K348" s="58"/>
    </row>
    <row r="349" spans="3:11" ht="12.75" customHeight="1">
      <c r="C349" s="75"/>
      <c r="D349" s="51"/>
      <c r="E349" s="51" t="s">
        <v>38</v>
      </c>
      <c r="F349" s="52">
        <f>SUM(F347:F348)</f>
        <v>15</v>
      </c>
      <c r="G349" s="52">
        <f>SUM(G347:G348)</f>
        <v>0</v>
      </c>
      <c r="H349" s="52">
        <f>SUM(H347:H348)</f>
        <v>0</v>
      </c>
      <c r="I349" s="54">
        <f>SUM(I347:I348)</f>
        <v>15</v>
      </c>
      <c r="J349" s="190">
        <v>10</v>
      </c>
      <c r="K349" s="7"/>
    </row>
    <row r="350" spans="3:11" ht="12.75">
      <c r="C350" s="55"/>
      <c r="D350" s="43"/>
      <c r="E350" s="43"/>
      <c r="F350" s="68"/>
      <c r="G350" s="68"/>
      <c r="H350" s="47"/>
      <c r="I350" s="47"/>
      <c r="K350" s="7"/>
    </row>
    <row r="351" spans="3:11" ht="15.75">
      <c r="C351" s="15" t="s">
        <v>127</v>
      </c>
      <c r="D351" s="342"/>
      <c r="E351" s="38"/>
      <c r="F351" s="44"/>
      <c r="G351" s="44"/>
      <c r="H351" s="44"/>
      <c r="I351" s="19"/>
      <c r="J351" s="189"/>
      <c r="K351" s="7"/>
    </row>
    <row r="352" spans="3:11" ht="12.75">
      <c r="C352" s="22"/>
      <c r="D352" s="343"/>
      <c r="E352" s="28"/>
      <c r="F352" s="48"/>
      <c r="G352" s="48"/>
      <c r="H352" s="36"/>
      <c r="I352" s="49"/>
      <c r="J352" s="111"/>
      <c r="K352" s="58"/>
    </row>
    <row r="353" spans="3:11" ht="12.75">
      <c r="C353" s="22"/>
      <c r="D353" s="343">
        <v>47100</v>
      </c>
      <c r="E353" s="28" t="s">
        <v>233</v>
      </c>
      <c r="F353" s="48"/>
      <c r="G353" s="48">
        <v>20</v>
      </c>
      <c r="H353" s="36"/>
      <c r="I353" s="49">
        <f>SUM(F353:H353)</f>
        <v>20</v>
      </c>
      <c r="J353" s="111"/>
      <c r="K353" s="58"/>
    </row>
    <row r="354" spans="3:11" ht="12.75">
      <c r="C354" s="22"/>
      <c r="D354" s="343">
        <v>47200</v>
      </c>
      <c r="E354" s="28" t="s">
        <v>128</v>
      </c>
      <c r="F354" s="48"/>
      <c r="G354" s="48">
        <v>20</v>
      </c>
      <c r="H354" s="36"/>
      <c r="I354" s="49">
        <f>SUM(F354:H354)</f>
        <v>20</v>
      </c>
      <c r="J354" s="111"/>
      <c r="K354" s="58"/>
    </row>
    <row r="355" spans="3:11" ht="12.75" customHeight="1">
      <c r="C355" s="75"/>
      <c r="D355" s="51"/>
      <c r="E355" s="51" t="s">
        <v>38</v>
      </c>
      <c r="F355" s="52">
        <f>SUM(F353:F354)</f>
        <v>0</v>
      </c>
      <c r="G355" s="52">
        <f>SUM(G353:G354)</f>
        <v>40</v>
      </c>
      <c r="H355" s="52">
        <f>SUM(H353:H354)</f>
        <v>0</v>
      </c>
      <c r="I355" s="54">
        <f>SUM(I353:I354)</f>
        <v>40</v>
      </c>
      <c r="J355" s="190">
        <v>35</v>
      </c>
      <c r="K355" s="7"/>
    </row>
    <row r="356" spans="3:11" ht="12.75">
      <c r="C356" s="43"/>
      <c r="E356" s="23"/>
      <c r="F356" s="57"/>
      <c r="G356" s="57"/>
      <c r="H356" s="5"/>
      <c r="I356" s="37"/>
      <c r="K356" s="7"/>
    </row>
    <row r="357" spans="3:11" ht="7.5" customHeight="1">
      <c r="C357" s="43"/>
      <c r="E357" s="23"/>
      <c r="F357" s="57"/>
      <c r="G357" s="57"/>
      <c r="H357" s="5"/>
      <c r="I357" s="37"/>
      <c r="K357" s="7"/>
    </row>
    <row r="358" spans="3:11" ht="12.75">
      <c r="C358" s="70" t="s">
        <v>234</v>
      </c>
      <c r="D358" s="60"/>
      <c r="E358" s="60"/>
      <c r="F358" s="63">
        <f>SUM(F305+F311+F318+F325+F337+F343+F349+F355)</f>
        <v>600</v>
      </c>
      <c r="G358" s="63">
        <f>SUM(G305+G311+G318+G325+G337+G343+G349+G355)</f>
        <v>236</v>
      </c>
      <c r="H358" s="63">
        <f>SUM(H305+H311+H318+H325+H337+H343+H349+H355)</f>
        <v>0</v>
      </c>
      <c r="I358" s="125">
        <f>SUM(I305+I311+I318+I325+I337+I343+I349+I355)</f>
        <v>836</v>
      </c>
      <c r="J358" s="107">
        <f>SUM(J305+J311+J318+J325+J337+J343+J349+J355)</f>
        <v>1040</v>
      </c>
      <c r="K358" s="7"/>
    </row>
    <row r="359" spans="3:11" ht="12.75">
      <c r="C359" s="43"/>
      <c r="D359" s="43"/>
      <c r="E359" s="43"/>
      <c r="F359" s="68"/>
      <c r="G359" s="68"/>
      <c r="H359" s="68"/>
      <c r="I359" s="355"/>
      <c r="J359" s="47"/>
      <c r="K359" s="7"/>
    </row>
    <row r="360" spans="3:11" ht="12.75">
      <c r="C360" s="43"/>
      <c r="E360" s="23"/>
      <c r="F360" s="57"/>
      <c r="G360" s="57"/>
      <c r="H360" s="5"/>
      <c r="I360" s="37"/>
      <c r="K360" s="58"/>
    </row>
    <row r="361" spans="3:11" ht="23.25">
      <c r="C361" s="2" t="str">
        <f>C1</f>
        <v>Programbudget 2010</v>
      </c>
      <c r="F361" s="57"/>
      <c r="G361" s="57"/>
      <c r="H361" s="5"/>
      <c r="K361" s="58"/>
    </row>
    <row r="362" spans="3:11" ht="18">
      <c r="C362" s="8" t="s">
        <v>129</v>
      </c>
      <c r="E362" s="8"/>
      <c r="F362" s="57"/>
      <c r="G362" s="57"/>
      <c r="H362" s="5"/>
      <c r="K362" s="58"/>
    </row>
    <row r="363" spans="3:11" ht="12.75" customHeight="1">
      <c r="C363" s="8"/>
      <c r="E363" s="8"/>
      <c r="F363" s="57"/>
      <c r="G363" s="57"/>
      <c r="H363" s="5"/>
      <c r="K363" s="58"/>
    </row>
    <row r="364" spans="3:11" ht="25.5">
      <c r="C364" s="10" t="s">
        <v>80</v>
      </c>
      <c r="D364" s="341" t="s">
        <v>81</v>
      </c>
      <c r="E364" s="11"/>
      <c r="F364" s="12" t="s">
        <v>82</v>
      </c>
      <c r="G364" s="12" t="s">
        <v>217</v>
      </c>
      <c r="H364" s="13" t="s">
        <v>218</v>
      </c>
      <c r="I364" s="14" t="s">
        <v>219</v>
      </c>
      <c r="J364" s="188" t="s">
        <v>252</v>
      </c>
      <c r="K364" s="58"/>
    </row>
    <row r="365" spans="3:11" ht="18">
      <c r="C365" s="8"/>
      <c r="E365" s="8"/>
      <c r="F365" s="57"/>
      <c r="G365" s="57"/>
      <c r="H365" s="5"/>
      <c r="K365" s="58"/>
    </row>
    <row r="366" spans="3:11" ht="12.75" customHeight="1">
      <c r="C366" s="8"/>
      <c r="E366" s="35"/>
      <c r="F366" s="24"/>
      <c r="G366" s="24"/>
      <c r="H366" s="36"/>
      <c r="I366" s="37"/>
      <c r="J366" s="32"/>
      <c r="K366" s="7"/>
    </row>
    <row r="367" spans="3:12" ht="15.75">
      <c r="C367" s="15" t="s">
        <v>58</v>
      </c>
      <c r="D367" s="342"/>
      <c r="E367" s="38"/>
      <c r="F367" s="44"/>
      <c r="G367" s="44"/>
      <c r="H367" s="44"/>
      <c r="I367" s="19"/>
      <c r="J367" s="189"/>
      <c r="K367" s="78"/>
      <c r="L367" s="23"/>
    </row>
    <row r="368" spans="3:11" ht="12.75">
      <c r="C368" s="22"/>
      <c r="D368" s="343"/>
      <c r="E368" s="28"/>
      <c r="F368" s="48"/>
      <c r="G368" s="48"/>
      <c r="H368" s="36"/>
      <c r="I368" s="49"/>
      <c r="J368" s="111"/>
      <c r="K368" s="58"/>
    </row>
    <row r="369" spans="3:11" ht="12.75">
      <c r="C369" s="22"/>
      <c r="D369" s="343">
        <v>50000</v>
      </c>
      <c r="E369" s="28" t="s">
        <v>84</v>
      </c>
      <c r="F369" s="48"/>
      <c r="G369" s="48">
        <v>0</v>
      </c>
      <c r="H369" s="36"/>
      <c r="I369" s="49">
        <f>SUM(F369:H369)</f>
        <v>0</v>
      </c>
      <c r="J369" s="111"/>
      <c r="K369" s="58"/>
    </row>
    <row r="370" spans="3:11" ht="12.75">
      <c r="C370" s="22"/>
      <c r="D370" s="343">
        <v>50001</v>
      </c>
      <c r="E370" s="28" t="s">
        <v>162</v>
      </c>
      <c r="F370" s="48"/>
      <c r="G370" s="48">
        <v>517</v>
      </c>
      <c r="H370" s="36"/>
      <c r="I370" s="49">
        <f aca="true" t="shared" si="18" ref="I370:I376">SUM(F370:H370)</f>
        <v>517</v>
      </c>
      <c r="J370" s="111"/>
      <c r="K370" s="58"/>
    </row>
    <row r="371" spans="3:11" ht="12.75">
      <c r="C371" s="22"/>
      <c r="D371" s="343">
        <v>50002</v>
      </c>
      <c r="E371" s="28" t="s">
        <v>354</v>
      </c>
      <c r="F371" s="48"/>
      <c r="G371" s="48">
        <v>966</v>
      </c>
      <c r="H371" s="36"/>
      <c r="I371" s="49">
        <f t="shared" si="18"/>
        <v>966</v>
      </c>
      <c r="J371" s="111"/>
      <c r="K371" s="58"/>
    </row>
    <row r="372" spans="3:11" ht="12.75">
      <c r="C372" s="22"/>
      <c r="D372" s="343">
        <v>50005</v>
      </c>
      <c r="E372" s="28" t="s">
        <v>283</v>
      </c>
      <c r="F372" s="48"/>
      <c r="G372" s="48">
        <v>698</v>
      </c>
      <c r="H372" s="36"/>
      <c r="I372" s="49">
        <f t="shared" si="18"/>
        <v>698</v>
      </c>
      <c r="J372" s="111"/>
      <c r="K372" s="58"/>
    </row>
    <row r="373" spans="3:11" ht="12.75">
      <c r="C373" s="22"/>
      <c r="D373" s="343">
        <v>50006</v>
      </c>
      <c r="E373" s="28" t="s">
        <v>284</v>
      </c>
      <c r="F373" s="48"/>
      <c r="G373" s="48">
        <v>2168</v>
      </c>
      <c r="H373" s="36"/>
      <c r="I373" s="49">
        <f t="shared" si="18"/>
        <v>2168</v>
      </c>
      <c r="J373" s="111"/>
      <c r="K373" s="58"/>
    </row>
    <row r="374" spans="3:11" ht="12.75">
      <c r="C374" s="22"/>
      <c r="D374" s="343">
        <v>50008</v>
      </c>
      <c r="E374" s="28" t="s">
        <v>285</v>
      </c>
      <c r="F374" s="48"/>
      <c r="G374" s="48">
        <v>828</v>
      </c>
      <c r="H374" s="36"/>
      <c r="I374" s="49">
        <f t="shared" si="18"/>
        <v>828</v>
      </c>
      <c r="J374" s="111"/>
      <c r="K374" s="58"/>
    </row>
    <row r="375" spans="3:11" ht="12.75">
      <c r="C375" s="22"/>
      <c r="D375" s="343">
        <v>50009</v>
      </c>
      <c r="E375" s="28" t="s">
        <v>286</v>
      </c>
      <c r="F375" s="48"/>
      <c r="G375" s="48">
        <v>828</v>
      </c>
      <c r="H375" s="36"/>
      <c r="I375" s="49">
        <f t="shared" si="18"/>
        <v>828</v>
      </c>
      <c r="J375" s="111"/>
      <c r="K375" s="58"/>
    </row>
    <row r="376" spans="3:11" ht="12.75">
      <c r="C376" s="22"/>
      <c r="D376" s="343">
        <v>50010</v>
      </c>
      <c r="E376" s="28" t="s">
        <v>287</v>
      </c>
      <c r="F376" s="48"/>
      <c r="G376" s="48">
        <v>0</v>
      </c>
      <c r="H376" s="36"/>
      <c r="I376" s="49">
        <f t="shared" si="18"/>
        <v>0</v>
      </c>
      <c r="J376" s="111"/>
      <c r="K376" s="58"/>
    </row>
    <row r="377" spans="3:11" ht="12.75" customHeight="1">
      <c r="C377" s="75"/>
      <c r="D377" s="51"/>
      <c r="E377" s="51" t="s">
        <v>38</v>
      </c>
      <c r="F377" s="52">
        <f>SUM(F369:F376)</f>
        <v>0</v>
      </c>
      <c r="G377" s="52">
        <f>SUM(G369:G376)</f>
        <v>6005</v>
      </c>
      <c r="H377" s="52">
        <f>SUM(H369:H376)</f>
        <v>0</v>
      </c>
      <c r="I377" s="54">
        <f>SUM(I369:I376)</f>
        <v>6005</v>
      </c>
      <c r="J377" s="190">
        <v>5274</v>
      </c>
      <c r="K377" s="7"/>
    </row>
    <row r="378" spans="3:11" ht="12.75" customHeight="1">
      <c r="C378" s="8"/>
      <c r="E378" s="35"/>
      <c r="F378" s="24"/>
      <c r="G378" s="24"/>
      <c r="H378" s="36"/>
      <c r="I378" s="37"/>
      <c r="J378" s="32"/>
      <c r="K378" s="7"/>
    </row>
    <row r="379" spans="3:11" ht="15.75">
      <c r="C379" s="15" t="s">
        <v>59</v>
      </c>
      <c r="D379" s="342"/>
      <c r="E379" s="38"/>
      <c r="F379" s="44"/>
      <c r="G379" s="44"/>
      <c r="H379" s="44"/>
      <c r="I379" s="19"/>
      <c r="J379" s="189"/>
      <c r="K379" s="76"/>
    </row>
    <row r="380" spans="3:11" ht="12.75">
      <c r="C380" s="22"/>
      <c r="D380" s="343"/>
      <c r="E380" s="28"/>
      <c r="F380" s="48"/>
      <c r="G380" s="48"/>
      <c r="H380" s="36"/>
      <c r="I380" s="49"/>
      <c r="J380" s="111"/>
      <c r="K380" s="58"/>
    </row>
    <row r="381" spans="3:11" ht="12.75">
      <c r="C381" s="22"/>
      <c r="D381" s="343">
        <v>51000</v>
      </c>
      <c r="E381" s="28" t="s">
        <v>84</v>
      </c>
      <c r="F381" s="48"/>
      <c r="G381" s="48">
        <v>0</v>
      </c>
      <c r="H381" s="36"/>
      <c r="I381" s="49">
        <f>SUM(F381:H381)</f>
        <v>0</v>
      </c>
      <c r="J381" s="111"/>
      <c r="K381" s="58"/>
    </row>
    <row r="382" spans="3:11" ht="12.75">
      <c r="C382" s="22"/>
      <c r="D382" s="343">
        <v>51001</v>
      </c>
      <c r="E382" s="28" t="s">
        <v>163</v>
      </c>
      <c r="F382" s="48"/>
      <c r="G382" s="48">
        <v>435</v>
      </c>
      <c r="H382" s="36"/>
      <c r="I382" s="49">
        <f>SUM(F382:H382)</f>
        <v>435</v>
      </c>
      <c r="J382" s="111"/>
      <c r="K382" s="58"/>
    </row>
    <row r="383" spans="3:11" ht="12.75">
      <c r="C383" s="22"/>
      <c r="D383" s="343">
        <v>51002</v>
      </c>
      <c r="E383" s="28" t="s">
        <v>164</v>
      </c>
      <c r="F383" s="48"/>
      <c r="G383" s="48">
        <v>86</v>
      </c>
      <c r="H383" s="36"/>
      <c r="I383" s="49">
        <f>SUM(F383:H383)</f>
        <v>86</v>
      </c>
      <c r="J383" s="111"/>
      <c r="K383" s="58"/>
    </row>
    <row r="384" spans="3:11" ht="12.75">
      <c r="C384" s="22"/>
      <c r="D384" s="343">
        <v>51003</v>
      </c>
      <c r="E384" s="28" t="s">
        <v>165</v>
      </c>
      <c r="F384" s="48"/>
      <c r="G384" s="48">
        <v>720</v>
      </c>
      <c r="H384" s="36"/>
      <c r="I384" s="49">
        <f>SUM(F384:H384)</f>
        <v>720</v>
      </c>
      <c r="J384" s="111"/>
      <c r="K384" s="58"/>
    </row>
    <row r="385" spans="3:11" ht="12.75">
      <c r="C385" s="22"/>
      <c r="D385" s="343">
        <v>51004</v>
      </c>
      <c r="E385" s="28" t="s">
        <v>372</v>
      </c>
      <c r="F385" s="48"/>
      <c r="G385" s="48">
        <v>614</v>
      </c>
      <c r="H385" s="36"/>
      <c r="I385" s="49">
        <f>SUM(F385:H385)</f>
        <v>614</v>
      </c>
      <c r="J385" s="111"/>
      <c r="K385" s="58"/>
    </row>
    <row r="386" spans="3:11" ht="12.75" customHeight="1">
      <c r="C386" s="75"/>
      <c r="D386" s="51"/>
      <c r="E386" s="51" t="s">
        <v>38</v>
      </c>
      <c r="F386" s="52">
        <f>SUM(F381:F385)</f>
        <v>0</v>
      </c>
      <c r="G386" s="52">
        <f>SUM(G381:G385)</f>
        <v>1855</v>
      </c>
      <c r="H386" s="52">
        <f>SUM(H381:H385)</f>
        <v>0</v>
      </c>
      <c r="I386" s="54">
        <f>SUM(I381:I385)</f>
        <v>1855</v>
      </c>
      <c r="J386" s="190">
        <v>1700</v>
      </c>
      <c r="K386" s="7"/>
    </row>
    <row r="387" spans="3:11" ht="12.75" customHeight="1">
      <c r="C387" s="8"/>
      <c r="E387" s="35"/>
      <c r="F387" s="24"/>
      <c r="G387" s="24"/>
      <c r="H387" s="36"/>
      <c r="I387" s="37"/>
      <c r="J387" s="32"/>
      <c r="K387" s="7"/>
    </row>
    <row r="388" spans="3:11" ht="15.75">
      <c r="C388" s="15" t="s">
        <v>292</v>
      </c>
      <c r="D388" s="342"/>
      <c r="E388" s="38"/>
      <c r="F388" s="44"/>
      <c r="G388" s="44"/>
      <c r="H388" s="44"/>
      <c r="I388" s="19"/>
      <c r="J388" s="189"/>
      <c r="K388" s="58"/>
    </row>
    <row r="389" spans="3:11" ht="12.75">
      <c r="C389" s="22"/>
      <c r="D389" s="343"/>
      <c r="E389" s="28"/>
      <c r="F389" s="48"/>
      <c r="G389" s="48"/>
      <c r="H389" s="36"/>
      <c r="I389" s="49"/>
      <c r="J389" s="111"/>
      <c r="K389" s="58"/>
    </row>
    <row r="390" spans="3:11" ht="12.75">
      <c r="C390" s="22"/>
      <c r="D390" s="343">
        <v>52000</v>
      </c>
      <c r="E390" s="28" t="s">
        <v>84</v>
      </c>
      <c r="F390" s="48"/>
      <c r="G390" s="48">
        <v>0</v>
      </c>
      <c r="H390" s="36"/>
      <c r="I390" s="49">
        <f>SUM(F390:H390)</f>
        <v>0</v>
      </c>
      <c r="J390" s="111"/>
      <c r="K390" s="58"/>
    </row>
    <row r="391" spans="3:11" ht="12.75">
      <c r="C391" s="22"/>
      <c r="D391" s="343">
        <v>52001</v>
      </c>
      <c r="E391" s="28" t="s">
        <v>288</v>
      </c>
      <c r="F391" s="48">
        <v>330</v>
      </c>
      <c r="G391" s="48">
        <v>0</v>
      </c>
      <c r="H391" s="36"/>
      <c r="I391" s="49">
        <f aca="true" t="shared" si="19" ref="I391:I407">SUM(F391:H391)</f>
        <v>330</v>
      </c>
      <c r="J391" s="111"/>
      <c r="K391" s="58"/>
    </row>
    <row r="392" spans="3:11" ht="12.75">
      <c r="C392" s="22"/>
      <c r="D392" s="343">
        <v>52002</v>
      </c>
      <c r="E392" s="28" t="s">
        <v>289</v>
      </c>
      <c r="F392" s="48">
        <v>405</v>
      </c>
      <c r="G392" s="48">
        <v>0</v>
      </c>
      <c r="H392" s="36"/>
      <c r="I392" s="49">
        <f t="shared" si="19"/>
        <v>405</v>
      </c>
      <c r="J392" s="111"/>
      <c r="K392" s="58"/>
    </row>
    <row r="393" spans="3:11" ht="12.75">
      <c r="C393" s="22"/>
      <c r="D393" s="343">
        <v>52005</v>
      </c>
      <c r="E393" s="28" t="s">
        <v>355</v>
      </c>
      <c r="F393" s="48">
        <v>175</v>
      </c>
      <c r="G393" s="48">
        <v>0</v>
      </c>
      <c r="H393" s="36"/>
      <c r="I393" s="49">
        <f t="shared" si="19"/>
        <v>175</v>
      </c>
      <c r="J393" s="111"/>
      <c r="K393" s="58"/>
    </row>
    <row r="394" spans="3:11" ht="12.75">
      <c r="C394" s="22"/>
      <c r="D394" s="343">
        <v>52006</v>
      </c>
      <c r="E394" s="28" t="s">
        <v>290</v>
      </c>
      <c r="F394" s="48"/>
      <c r="G394" s="48">
        <v>0</v>
      </c>
      <c r="H394" s="36">
        <v>550</v>
      </c>
      <c r="I394" s="49">
        <f t="shared" si="19"/>
        <v>550</v>
      </c>
      <c r="J394" s="111"/>
      <c r="K394" s="58"/>
    </row>
    <row r="395" spans="3:11" ht="12.75">
      <c r="C395" s="22"/>
      <c r="D395" s="343">
        <v>52007</v>
      </c>
      <c r="E395" s="28" t="s">
        <v>166</v>
      </c>
      <c r="F395" s="48">
        <v>125</v>
      </c>
      <c r="G395" s="48">
        <v>0</v>
      </c>
      <c r="H395" s="36"/>
      <c r="I395" s="49">
        <f t="shared" si="19"/>
        <v>125</v>
      </c>
      <c r="J395" s="111"/>
      <c r="K395" s="58"/>
    </row>
    <row r="396" spans="3:11" ht="12.75">
      <c r="C396" s="22"/>
      <c r="D396" s="343">
        <v>52009</v>
      </c>
      <c r="E396" s="28" t="s">
        <v>356</v>
      </c>
      <c r="F396" s="48"/>
      <c r="G396" s="48">
        <v>125</v>
      </c>
      <c r="H396" s="36">
        <v>50</v>
      </c>
      <c r="I396" s="49">
        <f t="shared" si="19"/>
        <v>175</v>
      </c>
      <c r="J396" s="111"/>
      <c r="K396" s="58"/>
    </row>
    <row r="397" spans="3:11" ht="12.75">
      <c r="C397" s="22"/>
      <c r="D397" s="343">
        <v>52013</v>
      </c>
      <c r="E397" s="28" t="s">
        <v>357</v>
      </c>
      <c r="F397" s="48"/>
      <c r="G397" s="48">
        <v>315</v>
      </c>
      <c r="H397" s="36"/>
      <c r="I397" s="49">
        <f t="shared" si="19"/>
        <v>315</v>
      </c>
      <c r="J397" s="111"/>
      <c r="K397" s="58"/>
    </row>
    <row r="398" spans="3:11" ht="12.75">
      <c r="C398" s="22"/>
      <c r="D398" s="343">
        <v>52015</v>
      </c>
      <c r="E398" s="28" t="s">
        <v>358</v>
      </c>
      <c r="F398" s="48"/>
      <c r="G398" s="48">
        <v>56</v>
      </c>
      <c r="H398" s="36"/>
      <c r="I398" s="49">
        <f t="shared" si="19"/>
        <v>56</v>
      </c>
      <c r="J398" s="111"/>
      <c r="K398" s="58"/>
    </row>
    <row r="399" spans="3:11" ht="12.75">
      <c r="C399" s="22"/>
      <c r="D399" s="343">
        <v>52016</v>
      </c>
      <c r="E399" s="28" t="s">
        <v>210</v>
      </c>
      <c r="F399" s="48"/>
      <c r="G399" s="48">
        <v>605</v>
      </c>
      <c r="H399" s="36"/>
      <c r="I399" s="49">
        <f t="shared" si="19"/>
        <v>605</v>
      </c>
      <c r="J399" s="111"/>
      <c r="K399" s="58"/>
    </row>
    <row r="400" spans="3:11" ht="12.75">
      <c r="C400" s="22"/>
      <c r="D400" s="343">
        <v>52019</v>
      </c>
      <c r="E400" s="28" t="s">
        <v>30</v>
      </c>
      <c r="F400" s="48"/>
      <c r="G400" s="48">
        <v>40</v>
      </c>
      <c r="H400" s="36">
        <v>40</v>
      </c>
      <c r="I400" s="324">
        <f t="shared" si="19"/>
        <v>80</v>
      </c>
      <c r="J400" s="111"/>
      <c r="K400" s="58"/>
    </row>
    <row r="401" spans="3:11" ht="12.75">
      <c r="C401" s="22"/>
      <c r="D401" s="343">
        <v>52020</v>
      </c>
      <c r="E401" s="28" t="s">
        <v>211</v>
      </c>
      <c r="F401" s="48"/>
      <c r="G401" s="48">
        <v>370</v>
      </c>
      <c r="H401" s="36"/>
      <c r="I401" s="49">
        <f t="shared" si="19"/>
        <v>370</v>
      </c>
      <c r="J401" s="111"/>
      <c r="K401" s="58"/>
    </row>
    <row r="402" spans="3:11" ht="12.75">
      <c r="C402" s="22"/>
      <c r="D402" s="343">
        <v>52023</v>
      </c>
      <c r="E402" s="28" t="s">
        <v>131</v>
      </c>
      <c r="F402" s="48">
        <v>40</v>
      </c>
      <c r="G402" s="48">
        <v>0</v>
      </c>
      <c r="H402" s="36"/>
      <c r="I402" s="49">
        <f t="shared" si="19"/>
        <v>40</v>
      </c>
      <c r="J402" s="111"/>
      <c r="K402" s="58"/>
    </row>
    <row r="403" spans="3:11" ht="12.75">
      <c r="C403" s="22"/>
      <c r="D403" s="343">
        <v>52024</v>
      </c>
      <c r="E403" s="28" t="s">
        <v>359</v>
      </c>
      <c r="F403" s="48"/>
      <c r="G403" s="48">
        <v>220</v>
      </c>
      <c r="H403" s="36"/>
      <c r="I403" s="49">
        <f t="shared" si="19"/>
        <v>220</v>
      </c>
      <c r="J403" s="111"/>
      <c r="K403" s="58"/>
    </row>
    <row r="404" spans="3:11" ht="12.75">
      <c r="C404" s="22"/>
      <c r="D404" s="343">
        <v>52027</v>
      </c>
      <c r="E404" s="28" t="s">
        <v>133</v>
      </c>
      <c r="F404" s="48"/>
      <c r="G404" s="48">
        <v>65</v>
      </c>
      <c r="H404" s="36"/>
      <c r="I404" s="49">
        <f t="shared" si="19"/>
        <v>65</v>
      </c>
      <c r="J404" s="111"/>
      <c r="K404" s="58"/>
    </row>
    <row r="405" spans="3:11" ht="12.75">
      <c r="C405" s="22"/>
      <c r="D405" s="343">
        <v>52028</v>
      </c>
      <c r="E405" s="28" t="s">
        <v>132</v>
      </c>
      <c r="F405" s="48"/>
      <c r="G405" s="48">
        <v>15</v>
      </c>
      <c r="H405" s="36"/>
      <c r="I405" s="49">
        <f t="shared" si="19"/>
        <v>15</v>
      </c>
      <c r="J405" s="111"/>
      <c r="K405" s="58"/>
    </row>
    <row r="406" spans="3:11" ht="12.75">
      <c r="C406" s="22"/>
      <c r="D406" s="343">
        <v>52029</v>
      </c>
      <c r="E406" s="28" t="s">
        <v>360</v>
      </c>
      <c r="F406" s="48"/>
      <c r="G406" s="48">
        <v>75</v>
      </c>
      <c r="H406" s="36"/>
      <c r="I406" s="49">
        <f t="shared" si="19"/>
        <v>75</v>
      </c>
      <c r="J406" s="111"/>
      <c r="K406" s="58"/>
    </row>
    <row r="407" spans="3:11" ht="12.75">
      <c r="C407" s="22"/>
      <c r="D407" s="343">
        <v>52030</v>
      </c>
      <c r="E407" s="28" t="s">
        <v>361</v>
      </c>
      <c r="F407" s="48"/>
      <c r="G407" s="48">
        <v>60</v>
      </c>
      <c r="H407" s="36"/>
      <c r="I407" s="49">
        <f t="shared" si="19"/>
        <v>60</v>
      </c>
      <c r="J407" s="111"/>
      <c r="K407" s="58"/>
    </row>
    <row r="408" spans="3:11" ht="12.75" customHeight="1">
      <c r="C408" s="75"/>
      <c r="D408" s="51"/>
      <c r="E408" s="51" t="s">
        <v>38</v>
      </c>
      <c r="F408" s="52">
        <f>SUM(F390:F407)</f>
        <v>1075</v>
      </c>
      <c r="G408" s="52">
        <f>SUM(G389:G407)</f>
        <v>1946</v>
      </c>
      <c r="H408" s="52">
        <f>SUM(H390:H407)</f>
        <v>640</v>
      </c>
      <c r="I408" s="54">
        <f>SUM(I390:I407)</f>
        <v>3661</v>
      </c>
      <c r="J408" s="190">
        <v>2870</v>
      </c>
      <c r="K408" s="7"/>
    </row>
    <row r="409" spans="3:11" ht="12.75" customHeight="1">
      <c r="C409" s="8"/>
      <c r="E409" s="35"/>
      <c r="F409" s="24"/>
      <c r="G409" s="24"/>
      <c r="H409" s="36"/>
      <c r="I409" s="37" t="s">
        <v>236</v>
      </c>
      <c r="J409" s="32"/>
      <c r="K409" s="7"/>
    </row>
    <row r="410" spans="3:11" ht="18">
      <c r="C410" s="79" t="s">
        <v>181</v>
      </c>
      <c r="D410" s="345"/>
      <c r="E410" s="80"/>
      <c r="F410" s="44"/>
      <c r="G410" s="44"/>
      <c r="H410" s="44"/>
      <c r="I410" s="19"/>
      <c r="J410" s="189"/>
      <c r="K410" s="7"/>
    </row>
    <row r="411" spans="3:11" ht="12.75">
      <c r="C411" s="22"/>
      <c r="D411" s="343"/>
      <c r="E411" s="28"/>
      <c r="F411" s="48"/>
      <c r="G411" s="48"/>
      <c r="H411" s="36"/>
      <c r="I411" s="49"/>
      <c r="J411" s="111"/>
      <c r="K411" s="58"/>
    </row>
    <row r="412" spans="3:11" ht="12.75">
      <c r="C412" s="22"/>
      <c r="D412" s="343">
        <v>53000</v>
      </c>
      <c r="E412" s="28" t="s">
        <v>84</v>
      </c>
      <c r="F412" s="48"/>
      <c r="G412" s="48">
        <v>0</v>
      </c>
      <c r="H412" s="36"/>
      <c r="I412" s="49">
        <f>SUM(F412:H412)</f>
        <v>0</v>
      </c>
      <c r="J412" s="111"/>
      <c r="K412" s="58"/>
    </row>
    <row r="413" spans="3:11" ht="12.75">
      <c r="C413" s="22"/>
      <c r="D413" s="343">
        <v>53002</v>
      </c>
      <c r="E413" s="28" t="s">
        <v>167</v>
      </c>
      <c r="F413" s="48"/>
      <c r="G413" s="48">
        <v>50</v>
      </c>
      <c r="H413" s="36">
        <v>20</v>
      </c>
      <c r="I413" s="49">
        <f>SUM(F413:H413)</f>
        <v>70</v>
      </c>
      <c r="J413" s="111"/>
      <c r="K413" s="58"/>
    </row>
    <row r="414" spans="3:11" ht="12.75" customHeight="1">
      <c r="C414" s="75"/>
      <c r="D414" s="51"/>
      <c r="E414" s="51" t="s">
        <v>38</v>
      </c>
      <c r="F414" s="52">
        <f>SUM(F412:F413)</f>
        <v>0</v>
      </c>
      <c r="G414" s="52">
        <f>SUM(G412:G413)</f>
        <v>50</v>
      </c>
      <c r="H414" s="52">
        <f>SUM(H412:H413)</f>
        <v>20</v>
      </c>
      <c r="I414" s="54">
        <f>SUM(I412:I413)</f>
        <v>70</v>
      </c>
      <c r="J414" s="190">
        <v>435</v>
      </c>
      <c r="K414" s="7"/>
    </row>
    <row r="415" spans="3:11" ht="12.75" customHeight="1">
      <c r="C415" s="8"/>
      <c r="E415" s="35"/>
      <c r="F415" s="24"/>
      <c r="G415" s="24"/>
      <c r="H415" s="36"/>
      <c r="I415" s="37"/>
      <c r="J415" s="32"/>
      <c r="K415" s="7"/>
    </row>
    <row r="416" spans="3:11" ht="15.75">
      <c r="C416" s="89" t="s">
        <v>294</v>
      </c>
      <c r="D416" s="346"/>
      <c r="E416" s="90"/>
      <c r="F416" s="44"/>
      <c r="G416" s="44"/>
      <c r="H416" s="44"/>
      <c r="I416" s="126"/>
      <c r="J416" s="189"/>
      <c r="K416" s="58"/>
    </row>
    <row r="417" spans="3:11" ht="12.75">
      <c r="C417" s="22"/>
      <c r="D417" s="343"/>
      <c r="E417" s="28"/>
      <c r="F417" s="48"/>
      <c r="G417" s="48"/>
      <c r="H417" s="36"/>
      <c r="I417" s="49"/>
      <c r="J417" s="111"/>
      <c r="K417" s="58"/>
    </row>
    <row r="418" spans="3:11" ht="12.75">
      <c r="C418" s="22"/>
      <c r="D418" s="343">
        <v>54000</v>
      </c>
      <c r="E418" s="28" t="s">
        <v>84</v>
      </c>
      <c r="F418" s="48"/>
      <c r="G418" s="48">
        <v>0</v>
      </c>
      <c r="H418" s="36"/>
      <c r="I418" s="49">
        <f>SUM(F418:H418)</f>
        <v>0</v>
      </c>
      <c r="J418" s="111"/>
      <c r="K418" s="58"/>
    </row>
    <row r="419" spans="3:11" ht="12.75">
      <c r="C419" s="22"/>
      <c r="D419" s="343">
        <v>54001</v>
      </c>
      <c r="E419" s="28" t="s">
        <v>209</v>
      </c>
      <c r="F419" s="48"/>
      <c r="G419" s="48">
        <v>350</v>
      </c>
      <c r="H419" s="36"/>
      <c r="I419" s="49">
        <f aca="true" t="shared" si="20" ref="I419:I425">SUM(F419:H419)</f>
        <v>350</v>
      </c>
      <c r="J419" s="111"/>
      <c r="K419" s="58"/>
    </row>
    <row r="420" spans="3:11" ht="12.75">
      <c r="C420" s="22"/>
      <c r="D420" s="343">
        <v>54002</v>
      </c>
      <c r="E420" s="28" t="s">
        <v>208</v>
      </c>
      <c r="F420" s="48"/>
      <c r="G420" s="48">
        <v>300</v>
      </c>
      <c r="H420" s="36"/>
      <c r="I420" s="49">
        <f t="shared" si="20"/>
        <v>300</v>
      </c>
      <c r="J420" s="111"/>
      <c r="K420" s="58"/>
    </row>
    <row r="421" spans="3:11" ht="12.75">
      <c r="C421" s="22"/>
      <c r="D421" s="343">
        <v>54003</v>
      </c>
      <c r="E421" s="28" t="s">
        <v>295</v>
      </c>
      <c r="F421" s="48"/>
      <c r="G421" s="48">
        <v>270</v>
      </c>
      <c r="H421" s="36"/>
      <c r="I421" s="49">
        <f t="shared" si="20"/>
        <v>270</v>
      </c>
      <c r="J421" s="111"/>
      <c r="K421" s="58"/>
    </row>
    <row r="422" spans="3:11" ht="12.75">
      <c r="C422" s="22"/>
      <c r="D422" s="343">
        <v>54004</v>
      </c>
      <c r="E422" s="28" t="s">
        <v>168</v>
      </c>
      <c r="F422" s="48"/>
      <c r="G422" s="48">
        <v>130</v>
      </c>
      <c r="H422" s="36"/>
      <c r="I422" s="49">
        <f t="shared" si="20"/>
        <v>130</v>
      </c>
      <c r="J422" s="111"/>
      <c r="K422" s="58"/>
    </row>
    <row r="423" spans="3:11" ht="12.75">
      <c r="C423" s="22"/>
      <c r="D423" s="343">
        <v>54005</v>
      </c>
      <c r="E423" s="28" t="s">
        <v>169</v>
      </c>
      <c r="F423" s="48">
        <v>100</v>
      </c>
      <c r="G423" s="48">
        <v>0</v>
      </c>
      <c r="H423" s="36"/>
      <c r="I423" s="49">
        <f t="shared" si="20"/>
        <v>100</v>
      </c>
      <c r="J423" s="111"/>
      <c r="K423" s="58"/>
    </row>
    <row r="424" spans="3:11" ht="12.75">
      <c r="C424" s="22"/>
      <c r="D424" s="343">
        <v>54008</v>
      </c>
      <c r="E424" s="28" t="s">
        <v>327</v>
      </c>
      <c r="F424" s="48">
        <v>370</v>
      </c>
      <c r="G424" s="48">
        <v>0</v>
      </c>
      <c r="H424" s="36"/>
      <c r="I424" s="49">
        <f t="shared" si="20"/>
        <v>370</v>
      </c>
      <c r="J424" s="111"/>
      <c r="K424" s="58"/>
    </row>
    <row r="425" spans="3:11" ht="12.75">
      <c r="C425" s="22"/>
      <c r="D425" s="343">
        <v>54009</v>
      </c>
      <c r="E425" s="28" t="s">
        <v>362</v>
      </c>
      <c r="F425" s="48"/>
      <c r="G425" s="48">
        <v>0</v>
      </c>
      <c r="H425" s="36">
        <v>50</v>
      </c>
      <c r="I425" s="49">
        <f t="shared" si="20"/>
        <v>50</v>
      </c>
      <c r="J425" s="111"/>
      <c r="K425" s="58"/>
    </row>
    <row r="426" spans="3:11" ht="12.75" customHeight="1">
      <c r="C426" s="75"/>
      <c r="D426" s="51"/>
      <c r="E426" s="51" t="s">
        <v>38</v>
      </c>
      <c r="F426" s="52">
        <f>SUM(F418:F425)</f>
        <v>470</v>
      </c>
      <c r="G426" s="52">
        <f>SUM(G418:G425)</f>
        <v>1050</v>
      </c>
      <c r="H426" s="52">
        <f>SUM(H418:H425)</f>
        <v>50</v>
      </c>
      <c r="I426" s="54">
        <f>SUM(I418:I425)</f>
        <v>1570</v>
      </c>
      <c r="J426" s="195">
        <v>1672</v>
      </c>
      <c r="K426" s="7"/>
    </row>
    <row r="427" spans="3:11" ht="12.75" customHeight="1">
      <c r="C427" s="127"/>
      <c r="D427" s="43"/>
      <c r="E427" s="43"/>
      <c r="F427" s="68"/>
      <c r="G427" s="68"/>
      <c r="H427" s="68"/>
      <c r="I427" s="18"/>
      <c r="J427" s="197"/>
      <c r="K427" s="7"/>
    </row>
    <row r="428" spans="3:11" ht="15.75">
      <c r="C428" s="15" t="s">
        <v>291</v>
      </c>
      <c r="D428" s="342"/>
      <c r="E428" s="38"/>
      <c r="F428" s="44"/>
      <c r="G428" s="44"/>
      <c r="H428" s="44"/>
      <c r="I428" s="19"/>
      <c r="J428" s="189"/>
      <c r="K428" s="76"/>
    </row>
    <row r="429" spans="3:11" ht="12.75">
      <c r="C429" s="22"/>
      <c r="D429" s="343"/>
      <c r="E429" s="28"/>
      <c r="F429" s="48"/>
      <c r="G429" s="48"/>
      <c r="H429" s="36"/>
      <c r="I429" s="49"/>
      <c r="J429" s="111"/>
      <c r="K429" s="58"/>
    </row>
    <row r="430" spans="3:11" ht="12.75">
      <c r="C430" s="22"/>
      <c r="D430" s="343">
        <v>55000</v>
      </c>
      <c r="E430" s="28" t="s">
        <v>84</v>
      </c>
      <c r="F430" s="48"/>
      <c r="G430" s="48">
        <v>0</v>
      </c>
      <c r="H430" s="36"/>
      <c r="I430" s="49">
        <f>SUM(F430:H430)</f>
        <v>0</v>
      </c>
      <c r="J430" s="111"/>
      <c r="K430" s="58"/>
    </row>
    <row r="431" spans="3:11" ht="12.75">
      <c r="C431" s="22"/>
      <c r="D431" s="343">
        <v>55001</v>
      </c>
      <c r="E431" s="28" t="s">
        <v>130</v>
      </c>
      <c r="F431" s="48"/>
      <c r="G431" s="48">
        <v>145</v>
      </c>
      <c r="H431" s="36"/>
      <c r="I431" s="49">
        <f>SUM(F431:H431)</f>
        <v>145</v>
      </c>
      <c r="J431" s="111"/>
      <c r="K431" s="58"/>
    </row>
    <row r="432" spans="3:11" ht="12.75">
      <c r="C432" s="22"/>
      <c r="D432" s="343">
        <v>55003</v>
      </c>
      <c r="E432" s="28" t="s">
        <v>170</v>
      </c>
      <c r="F432" s="48">
        <v>85</v>
      </c>
      <c r="G432" s="48">
        <v>0</v>
      </c>
      <c r="H432" s="36"/>
      <c r="I432" s="49">
        <f>SUM(F432:H432)</f>
        <v>85</v>
      </c>
      <c r="J432" s="111"/>
      <c r="K432" s="58"/>
    </row>
    <row r="433" spans="3:11" ht="12.75">
      <c r="C433" s="22"/>
      <c r="D433" s="343">
        <v>55005</v>
      </c>
      <c r="E433" s="28" t="s">
        <v>293</v>
      </c>
      <c r="F433" s="48"/>
      <c r="G433" s="48">
        <v>10</v>
      </c>
      <c r="H433" s="36"/>
      <c r="I433" s="49">
        <f>SUM(F433:H433)</f>
        <v>10</v>
      </c>
      <c r="J433" s="111"/>
      <c r="K433" s="58"/>
    </row>
    <row r="434" spans="3:11" ht="12.75" customHeight="1">
      <c r="C434" s="75"/>
      <c r="D434" s="51"/>
      <c r="E434" s="51" t="s">
        <v>38</v>
      </c>
      <c r="F434" s="52">
        <f>SUM(F430:F433)</f>
        <v>85</v>
      </c>
      <c r="G434" s="52">
        <f>SUM(G430:G433)</f>
        <v>155</v>
      </c>
      <c r="H434" s="52">
        <f>SUM(H430:H433)</f>
        <v>0</v>
      </c>
      <c r="I434" s="54">
        <f>SUM(I430:I433)</f>
        <v>240</v>
      </c>
      <c r="J434" s="190">
        <v>280</v>
      </c>
      <c r="K434" s="7"/>
    </row>
    <row r="435" spans="3:11" ht="12.75" customHeight="1">
      <c r="C435" s="127"/>
      <c r="D435" s="43"/>
      <c r="E435" s="43"/>
      <c r="F435" s="68"/>
      <c r="G435" s="68"/>
      <c r="H435" s="68"/>
      <c r="I435" s="18"/>
      <c r="J435" s="197"/>
      <c r="K435" s="7"/>
    </row>
    <row r="436" spans="3:11" ht="15.75">
      <c r="C436" s="15" t="s">
        <v>363</v>
      </c>
      <c r="D436" s="342"/>
      <c r="E436" s="38"/>
      <c r="F436" s="44"/>
      <c r="G436" s="44"/>
      <c r="H436" s="44"/>
      <c r="I436" s="19"/>
      <c r="J436" s="189"/>
      <c r="K436" s="76"/>
    </row>
    <row r="437" spans="3:11" ht="12.75">
      <c r="C437" s="22"/>
      <c r="D437" s="343"/>
      <c r="E437" s="28"/>
      <c r="F437" s="48"/>
      <c r="G437" s="48"/>
      <c r="H437" s="36"/>
      <c r="I437" s="49"/>
      <c r="J437" s="111"/>
      <c r="K437" s="58"/>
    </row>
    <row r="438" spans="3:11" ht="12.75">
      <c r="C438" s="22"/>
      <c r="D438" s="343">
        <v>56000</v>
      </c>
      <c r="E438" s="28" t="s">
        <v>84</v>
      </c>
      <c r="F438" s="48"/>
      <c r="G438" s="48">
        <v>0</v>
      </c>
      <c r="H438" s="36"/>
      <c r="I438" s="49">
        <f>SUM(F438:H438)</f>
        <v>0</v>
      </c>
      <c r="J438" s="111"/>
      <c r="K438" s="58"/>
    </row>
    <row r="439" spans="3:11" ht="12.75">
      <c r="C439" s="22"/>
      <c r="D439" s="343">
        <v>56001</v>
      </c>
      <c r="E439" s="28" t="s">
        <v>261</v>
      </c>
      <c r="F439" s="48"/>
      <c r="G439" s="48">
        <v>140</v>
      </c>
      <c r="H439" s="36">
        <v>100</v>
      </c>
      <c r="I439" s="324">
        <f>SUM(F439:H439)</f>
        <v>240</v>
      </c>
      <c r="J439" s="111"/>
      <c r="K439" s="58"/>
    </row>
    <row r="440" spans="3:11" ht="12.75">
      <c r="C440" s="22"/>
      <c r="D440" s="343">
        <v>56002</v>
      </c>
      <c r="E440" s="28" t="s">
        <v>364</v>
      </c>
      <c r="F440" s="48"/>
      <c r="G440" s="48">
        <v>160</v>
      </c>
      <c r="H440" s="36"/>
      <c r="I440" s="49">
        <f>SUM(F440:H440)</f>
        <v>160</v>
      </c>
      <c r="J440" s="111"/>
      <c r="K440" s="58"/>
    </row>
    <row r="441" spans="3:11" ht="12.75">
      <c r="C441" s="22"/>
      <c r="D441" s="343">
        <v>56003</v>
      </c>
      <c r="E441" s="28" t="s">
        <v>296</v>
      </c>
      <c r="F441" s="48"/>
      <c r="G441" s="48">
        <v>0</v>
      </c>
      <c r="H441" s="36">
        <v>80</v>
      </c>
      <c r="I441" s="49">
        <f>SUM(F441:H441)</f>
        <v>80</v>
      </c>
      <c r="J441" s="111"/>
      <c r="K441" s="58"/>
    </row>
    <row r="442" spans="3:11" ht="12.75">
      <c r="C442" s="22"/>
      <c r="D442" s="343">
        <v>56004</v>
      </c>
      <c r="E442" s="28" t="s">
        <v>377</v>
      </c>
      <c r="F442" s="48"/>
      <c r="G442" s="48">
        <v>75</v>
      </c>
      <c r="H442" s="36"/>
      <c r="I442" s="324">
        <f>SUM(F442:H442)</f>
        <v>75</v>
      </c>
      <c r="J442" s="111"/>
      <c r="K442" s="58"/>
    </row>
    <row r="443" spans="3:11" ht="12.75" customHeight="1">
      <c r="C443" s="75"/>
      <c r="D443" s="51"/>
      <c r="E443" s="51" t="s">
        <v>38</v>
      </c>
      <c r="F443" s="52">
        <f>SUM(F438:F441)</f>
        <v>0</v>
      </c>
      <c r="G443" s="52">
        <f>SUM(G438:G442)</f>
        <v>375</v>
      </c>
      <c r="H443" s="52">
        <f>SUM(H438:H441)</f>
        <v>180</v>
      </c>
      <c r="I443" s="54">
        <f>SUM(I438:I442)</f>
        <v>555</v>
      </c>
      <c r="J443" s="190">
        <v>280</v>
      </c>
      <c r="K443" s="7"/>
    </row>
    <row r="444" spans="3:11" ht="12.75" customHeight="1">
      <c r="C444" s="127"/>
      <c r="D444" s="43"/>
      <c r="E444" s="43"/>
      <c r="F444" s="68"/>
      <c r="G444" s="68"/>
      <c r="H444" s="68"/>
      <c r="I444" s="18"/>
      <c r="J444" s="197"/>
      <c r="K444" s="7"/>
    </row>
    <row r="445" spans="3:11" ht="24" customHeight="1">
      <c r="C445" s="89" t="s">
        <v>237</v>
      </c>
      <c r="D445" s="346"/>
      <c r="E445" s="90"/>
      <c r="F445" s="44"/>
      <c r="G445" s="44"/>
      <c r="H445" s="44"/>
      <c r="I445" s="126"/>
      <c r="J445" s="189"/>
      <c r="K445" s="7"/>
    </row>
    <row r="446" spans="3:11" ht="12.75">
      <c r="C446" s="22"/>
      <c r="D446" s="343"/>
      <c r="E446" s="28"/>
      <c r="F446" s="48"/>
      <c r="G446" s="48"/>
      <c r="H446" s="36"/>
      <c r="I446" s="49"/>
      <c r="J446" s="111"/>
      <c r="K446" s="58"/>
    </row>
    <row r="447" spans="3:11" ht="12.75">
      <c r="C447" s="22"/>
      <c r="D447" s="343">
        <v>59000</v>
      </c>
      <c r="E447" s="28" t="s">
        <v>134</v>
      </c>
      <c r="F447" s="48"/>
      <c r="G447" s="48">
        <v>-1340</v>
      </c>
      <c r="H447" s="36"/>
      <c r="I447" s="49">
        <f>SUM(F447:H447)</f>
        <v>-1340</v>
      </c>
      <c r="J447" s="111"/>
      <c r="K447" s="58"/>
    </row>
    <row r="448" spans="3:11" ht="12.75" customHeight="1">
      <c r="C448" s="75"/>
      <c r="D448" s="51"/>
      <c r="E448" s="51" t="s">
        <v>38</v>
      </c>
      <c r="F448" s="52">
        <f>SUM(F447:F447)</f>
        <v>0</v>
      </c>
      <c r="G448" s="52">
        <f>SUM(G447:G447)</f>
        <v>-1340</v>
      </c>
      <c r="H448" s="52">
        <f>SUM(H447:H447)</f>
        <v>0</v>
      </c>
      <c r="I448" s="54">
        <f>SUM(I447)</f>
        <v>-1340</v>
      </c>
      <c r="J448" s="190">
        <v>-1230</v>
      </c>
      <c r="K448" s="7"/>
    </row>
    <row r="449" spans="3:11" ht="12.75" customHeight="1">
      <c r="C449" s="8"/>
      <c r="E449" s="35"/>
      <c r="F449" s="24"/>
      <c r="G449" s="24"/>
      <c r="H449" s="36"/>
      <c r="I449" s="37"/>
      <c r="J449" s="32"/>
      <c r="K449" s="7"/>
    </row>
    <row r="450" spans="3:11" ht="12.75">
      <c r="C450" s="70" t="s">
        <v>238</v>
      </c>
      <c r="D450" s="60"/>
      <c r="E450" s="60"/>
      <c r="F450" s="63">
        <f>SUM(F377+F386+F408+F414+F426+F434+F448)</f>
        <v>1630</v>
      </c>
      <c r="G450" s="63">
        <f>SUM(G377+G386+G408+G414+G426+G434+G443+G448)</f>
        <v>10096</v>
      </c>
      <c r="H450" s="63">
        <f>SUM(H377+H386+H408+H414+H426+H434+H443+H448)</f>
        <v>890</v>
      </c>
      <c r="I450" s="125">
        <f>SUM(I377+I386+I408+I414+I426+I434+I443+I448)</f>
        <v>12616</v>
      </c>
      <c r="J450" s="107">
        <f>SUM(J377+J386+J408+J414+J426+J434+J443+J448)</f>
        <v>11281</v>
      </c>
      <c r="K450" s="7"/>
    </row>
    <row r="451" spans="3:11" ht="12.75">
      <c r="C451" s="43"/>
      <c r="D451" s="43"/>
      <c r="E451" s="43"/>
      <c r="F451" s="68"/>
      <c r="G451" s="68"/>
      <c r="H451" s="68"/>
      <c r="I451" s="355"/>
      <c r="J451" s="18"/>
      <c r="K451" s="7"/>
    </row>
    <row r="452" spans="3:11" ht="12.75" customHeight="1">
      <c r="C452" s="8"/>
      <c r="E452" s="35"/>
      <c r="F452" s="24"/>
      <c r="G452" s="24"/>
      <c r="H452" s="36"/>
      <c r="I452" s="37"/>
      <c r="J452" s="193"/>
      <c r="K452" s="7"/>
    </row>
    <row r="453" spans="3:11" s="85" customFormat="1" ht="23.25">
      <c r="C453" s="2" t="str">
        <f>C1</f>
        <v>Programbudget 2010</v>
      </c>
      <c r="D453" s="347"/>
      <c r="F453" s="86"/>
      <c r="G453" s="86"/>
      <c r="H453" s="5"/>
      <c r="I453" s="87"/>
      <c r="J453" s="198"/>
      <c r="K453" s="65"/>
    </row>
    <row r="454" spans="3:11" s="85" customFormat="1" ht="18">
      <c r="C454" s="8" t="s">
        <v>135</v>
      </c>
      <c r="D454" s="347"/>
      <c r="E454" s="88"/>
      <c r="F454" s="86"/>
      <c r="G454" s="86"/>
      <c r="H454" s="5"/>
      <c r="I454" s="87"/>
      <c r="J454" s="187"/>
      <c r="K454" s="65"/>
    </row>
    <row r="455" spans="3:11" s="85" customFormat="1" ht="12.75" customHeight="1">
      <c r="C455" s="8"/>
      <c r="D455" s="347"/>
      <c r="E455" s="88"/>
      <c r="F455" s="86"/>
      <c r="G455" s="86"/>
      <c r="H455" s="5"/>
      <c r="I455" s="87"/>
      <c r="J455" s="187"/>
      <c r="K455" s="65"/>
    </row>
    <row r="456" spans="3:11" s="85" customFormat="1" ht="25.5">
      <c r="C456" s="10" t="s">
        <v>80</v>
      </c>
      <c r="D456" s="341" t="s">
        <v>81</v>
      </c>
      <c r="E456" s="11"/>
      <c r="F456" s="12" t="s">
        <v>82</v>
      </c>
      <c r="G456" s="12" t="s">
        <v>217</v>
      </c>
      <c r="H456" s="13" t="s">
        <v>218</v>
      </c>
      <c r="I456" s="14" t="s">
        <v>219</v>
      </c>
      <c r="J456" s="188" t="s">
        <v>252</v>
      </c>
      <c r="K456" s="65"/>
    </row>
    <row r="457" spans="3:11" ht="12.75" customHeight="1">
      <c r="C457" s="8"/>
      <c r="E457" s="35"/>
      <c r="F457" s="24"/>
      <c r="G457" s="24"/>
      <c r="H457" s="36"/>
      <c r="I457" s="37"/>
      <c r="J457" s="32"/>
      <c r="K457" s="7"/>
    </row>
    <row r="458" spans="3:12" s="85" customFormat="1" ht="15.75">
      <c r="C458" s="89" t="s">
        <v>64</v>
      </c>
      <c r="D458" s="346"/>
      <c r="E458" s="90"/>
      <c r="F458" s="91"/>
      <c r="G458" s="91"/>
      <c r="H458" s="44"/>
      <c r="I458" s="19"/>
      <c r="J458" s="189"/>
      <c r="K458" s="65"/>
      <c r="L458" s="1"/>
    </row>
    <row r="459" spans="3:11" ht="12.75">
      <c r="C459" s="22"/>
      <c r="D459" s="343"/>
      <c r="E459" s="28"/>
      <c r="F459" s="48"/>
      <c r="G459" s="48"/>
      <c r="H459" s="36"/>
      <c r="I459" s="49"/>
      <c r="J459" s="111"/>
      <c r="K459" s="58"/>
    </row>
    <row r="460" spans="3:11" ht="12.75">
      <c r="C460" s="22"/>
      <c r="D460" s="343">
        <v>60000</v>
      </c>
      <c r="E460" s="28" t="s">
        <v>84</v>
      </c>
      <c r="F460" s="48"/>
      <c r="G460" s="48">
        <v>0</v>
      </c>
      <c r="H460" s="36"/>
      <c r="I460" s="49">
        <f>SUM(F460:H460)</f>
        <v>0</v>
      </c>
      <c r="J460" s="111"/>
      <c r="K460" s="58"/>
    </row>
    <row r="461" spans="3:11" ht="12.75">
      <c r="C461" s="22"/>
      <c r="D461" s="343">
        <v>60001</v>
      </c>
      <c r="E461" s="28" t="s">
        <v>136</v>
      </c>
      <c r="F461" s="48">
        <v>2000</v>
      </c>
      <c r="G461" s="48">
        <v>0</v>
      </c>
      <c r="H461" s="36"/>
      <c r="I461" s="49">
        <f aca="true" t="shared" si="21" ref="I461:I479">SUM(F461:H461)</f>
        <v>2000</v>
      </c>
      <c r="J461" s="111"/>
      <c r="K461" s="58"/>
    </row>
    <row r="462" spans="3:11" ht="12.75">
      <c r="C462" s="22"/>
      <c r="D462" s="343">
        <v>60002</v>
      </c>
      <c r="E462" s="28" t="s">
        <v>137</v>
      </c>
      <c r="F462" s="48">
        <v>100</v>
      </c>
      <c r="G462" s="48">
        <v>0</v>
      </c>
      <c r="H462" s="36"/>
      <c r="I462" s="49">
        <f t="shared" si="21"/>
        <v>100</v>
      </c>
      <c r="J462" s="111"/>
      <c r="K462" s="58"/>
    </row>
    <row r="463" spans="3:11" ht="12.75">
      <c r="C463" s="22"/>
      <c r="D463" s="343">
        <v>60003</v>
      </c>
      <c r="E463" s="28" t="s">
        <v>239</v>
      </c>
      <c r="F463" s="48"/>
      <c r="G463" s="48">
        <v>45</v>
      </c>
      <c r="H463" s="36"/>
      <c r="I463" s="49">
        <f t="shared" si="21"/>
        <v>45</v>
      </c>
      <c r="J463" s="111"/>
      <c r="K463" s="58"/>
    </row>
    <row r="464" spans="3:11" ht="12.75">
      <c r="C464" s="22"/>
      <c r="D464" s="343">
        <v>60004</v>
      </c>
      <c r="E464" s="28" t="s">
        <v>138</v>
      </c>
      <c r="F464" s="48">
        <v>25</v>
      </c>
      <c r="G464" s="48">
        <v>0</v>
      </c>
      <c r="H464" s="36"/>
      <c r="I464" s="49">
        <f t="shared" si="21"/>
        <v>25</v>
      </c>
      <c r="J464" s="111"/>
      <c r="K464" s="58"/>
    </row>
    <row r="465" spans="3:11" ht="12.75">
      <c r="C465" s="22"/>
      <c r="D465" s="343">
        <v>60005</v>
      </c>
      <c r="E465" s="28" t="s">
        <v>139</v>
      </c>
      <c r="F465" s="48">
        <v>34</v>
      </c>
      <c r="G465" s="48">
        <v>0</v>
      </c>
      <c r="H465" s="36"/>
      <c r="I465" s="49">
        <f t="shared" si="21"/>
        <v>34</v>
      </c>
      <c r="J465" s="111"/>
      <c r="K465" s="58"/>
    </row>
    <row r="466" spans="3:11" ht="12.75">
      <c r="C466" s="22"/>
      <c r="D466" s="343">
        <v>60006</v>
      </c>
      <c r="E466" s="28" t="s">
        <v>140</v>
      </c>
      <c r="F466" s="48"/>
      <c r="G466" s="48">
        <v>248</v>
      </c>
      <c r="H466" s="36"/>
      <c r="I466" s="49">
        <f t="shared" si="21"/>
        <v>248</v>
      </c>
      <c r="J466" s="111"/>
      <c r="K466" s="58"/>
    </row>
    <row r="467" spans="3:11" ht="12.75">
      <c r="C467" s="22"/>
      <c r="D467" s="343">
        <v>60007</v>
      </c>
      <c r="E467" s="28" t="s">
        <v>141</v>
      </c>
      <c r="F467" s="48"/>
      <c r="G467" s="48">
        <v>100</v>
      </c>
      <c r="H467" s="36">
        <v>60</v>
      </c>
      <c r="I467" s="49">
        <f t="shared" si="21"/>
        <v>160</v>
      </c>
      <c r="J467" s="111"/>
      <c r="K467" s="58"/>
    </row>
    <row r="468" spans="3:11" ht="12.75">
      <c r="C468" s="22"/>
      <c r="D468" s="343">
        <v>60009</v>
      </c>
      <c r="E468" s="28" t="s">
        <v>142</v>
      </c>
      <c r="F468" s="48"/>
      <c r="G468" s="48">
        <v>100</v>
      </c>
      <c r="H468" s="36">
        <v>20</v>
      </c>
      <c r="I468" s="49">
        <f t="shared" si="21"/>
        <v>120</v>
      </c>
      <c r="J468" s="111"/>
      <c r="K468" s="58"/>
    </row>
    <row r="469" spans="3:11" ht="12.75">
      <c r="C469" s="22"/>
      <c r="D469" s="343">
        <v>60010</v>
      </c>
      <c r="E469" s="28" t="s">
        <v>143</v>
      </c>
      <c r="F469" s="48"/>
      <c r="G469" s="48">
        <v>30</v>
      </c>
      <c r="H469" s="36">
        <v>30</v>
      </c>
      <c r="I469" s="49">
        <f t="shared" si="21"/>
        <v>60</v>
      </c>
      <c r="J469" s="111"/>
      <c r="K469" s="58"/>
    </row>
    <row r="470" spans="3:11" ht="12.75">
      <c r="C470" s="22"/>
      <c r="D470" s="343">
        <v>60011</v>
      </c>
      <c r="E470" s="28" t="s">
        <v>144</v>
      </c>
      <c r="F470" s="48">
        <v>130</v>
      </c>
      <c r="G470" s="48">
        <v>0</v>
      </c>
      <c r="H470" s="36"/>
      <c r="I470" s="49">
        <f t="shared" si="21"/>
        <v>130</v>
      </c>
      <c r="J470" s="111"/>
      <c r="K470" s="58"/>
    </row>
    <row r="471" spans="3:11" ht="12.75">
      <c r="C471" s="22"/>
      <c r="D471" s="343">
        <v>60012</v>
      </c>
      <c r="E471" s="28" t="s">
        <v>240</v>
      </c>
      <c r="F471" s="48"/>
      <c r="G471" s="48">
        <v>13</v>
      </c>
      <c r="H471" s="36"/>
      <c r="I471" s="49">
        <f t="shared" si="21"/>
        <v>13</v>
      </c>
      <c r="J471" s="111"/>
      <c r="K471" s="58"/>
    </row>
    <row r="472" spans="3:11" ht="12.75">
      <c r="C472" s="22"/>
      <c r="D472" s="343">
        <v>60013</v>
      </c>
      <c r="E472" s="28" t="s">
        <v>145</v>
      </c>
      <c r="F472" s="48"/>
      <c r="G472" s="48">
        <v>27</v>
      </c>
      <c r="H472" s="36"/>
      <c r="I472" s="49">
        <f t="shared" si="21"/>
        <v>27</v>
      </c>
      <c r="J472" s="111"/>
      <c r="K472" s="58"/>
    </row>
    <row r="473" spans="3:11" ht="12.75">
      <c r="C473" s="22"/>
      <c r="D473" s="343">
        <v>60014</v>
      </c>
      <c r="E473" s="28" t="s">
        <v>146</v>
      </c>
      <c r="F473" s="48">
        <v>20</v>
      </c>
      <c r="G473" s="48">
        <v>0</v>
      </c>
      <c r="H473" s="36"/>
      <c r="I473" s="49">
        <f t="shared" si="21"/>
        <v>20</v>
      </c>
      <c r="J473" s="111"/>
      <c r="K473" s="58"/>
    </row>
    <row r="474" spans="3:11" ht="12.75">
      <c r="C474" s="22"/>
      <c r="D474" s="343">
        <v>60016</v>
      </c>
      <c r="E474" s="28" t="s">
        <v>147</v>
      </c>
      <c r="F474" s="48"/>
      <c r="G474" s="48">
        <v>60</v>
      </c>
      <c r="H474" s="36"/>
      <c r="I474" s="49">
        <f t="shared" si="21"/>
        <v>60</v>
      </c>
      <c r="J474" s="111"/>
      <c r="K474" s="58"/>
    </row>
    <row r="475" spans="3:11" ht="12.75">
      <c r="C475" s="22"/>
      <c r="D475" s="343">
        <v>60020</v>
      </c>
      <c r="E475" s="28" t="s">
        <v>299</v>
      </c>
      <c r="F475" s="48">
        <v>75</v>
      </c>
      <c r="G475" s="48">
        <v>50</v>
      </c>
      <c r="H475" s="36">
        <v>25</v>
      </c>
      <c r="I475" s="49">
        <f t="shared" si="21"/>
        <v>150</v>
      </c>
      <c r="J475" s="111"/>
      <c r="K475" s="58"/>
    </row>
    <row r="476" spans="3:11" ht="12.75">
      <c r="C476" s="22"/>
      <c r="D476" s="343">
        <v>60021</v>
      </c>
      <c r="E476" s="28" t="s">
        <v>300</v>
      </c>
      <c r="F476" s="48"/>
      <c r="G476" s="48">
        <v>20</v>
      </c>
      <c r="H476" s="36">
        <v>20</v>
      </c>
      <c r="I476" s="49">
        <f t="shared" si="21"/>
        <v>40</v>
      </c>
      <c r="J476" s="111"/>
      <c r="K476" s="58"/>
    </row>
    <row r="477" spans="3:11" ht="12.75">
      <c r="C477" s="22"/>
      <c r="D477" s="343">
        <v>60022</v>
      </c>
      <c r="E477" s="28" t="s">
        <v>365</v>
      </c>
      <c r="F477" s="48"/>
      <c r="G477" s="48">
        <v>10</v>
      </c>
      <c r="H477" s="36"/>
      <c r="I477" s="49">
        <f t="shared" si="21"/>
        <v>10</v>
      </c>
      <c r="J477" s="111"/>
      <c r="K477" s="58"/>
    </row>
    <row r="478" spans="3:11" ht="12.75">
      <c r="C478" s="22"/>
      <c r="D478" s="343">
        <v>60040</v>
      </c>
      <c r="E478" s="28" t="s">
        <v>157</v>
      </c>
      <c r="F478" s="48">
        <v>100</v>
      </c>
      <c r="G478" s="48">
        <v>85</v>
      </c>
      <c r="H478" s="36"/>
      <c r="I478" s="49">
        <f t="shared" si="21"/>
        <v>185</v>
      </c>
      <c r="J478" s="111"/>
      <c r="K478" s="58"/>
    </row>
    <row r="479" spans="3:11" ht="12.75">
      <c r="C479" s="22"/>
      <c r="D479" s="343">
        <v>60050</v>
      </c>
      <c r="E479" s="28" t="s">
        <v>46</v>
      </c>
      <c r="F479" s="48">
        <v>100</v>
      </c>
      <c r="G479" s="48">
        <v>75</v>
      </c>
      <c r="H479" s="36"/>
      <c r="I479" s="49">
        <f t="shared" si="21"/>
        <v>175</v>
      </c>
      <c r="J479" s="111"/>
      <c r="K479" s="58"/>
    </row>
    <row r="480" spans="3:11" ht="12.75" customHeight="1">
      <c r="C480" s="75"/>
      <c r="D480" s="51"/>
      <c r="E480" s="51" t="s">
        <v>38</v>
      </c>
      <c r="F480" s="52">
        <f>SUM(F460:F479)</f>
        <v>2584</v>
      </c>
      <c r="G480" s="52">
        <f>SUM(G460:G479)</f>
        <v>863</v>
      </c>
      <c r="H480" s="52">
        <f>SUM(H460:H479)</f>
        <v>155</v>
      </c>
      <c r="I480" s="54">
        <f>SUM(I460:I479)</f>
        <v>3602</v>
      </c>
      <c r="J480" s="190">
        <v>3462</v>
      </c>
      <c r="K480" s="7"/>
    </row>
    <row r="481" spans="3:11" ht="12.75" customHeight="1">
      <c r="C481" s="8"/>
      <c r="E481" s="35"/>
      <c r="F481" s="24"/>
      <c r="G481" s="24"/>
      <c r="H481" s="36"/>
      <c r="I481" s="37"/>
      <c r="J481" s="32"/>
      <c r="K481" s="7"/>
    </row>
    <row r="482" spans="3:11" s="85" customFormat="1" ht="15.75">
      <c r="C482" s="89" t="s">
        <v>65</v>
      </c>
      <c r="D482" s="346"/>
      <c r="E482" s="90"/>
      <c r="F482" s="91"/>
      <c r="G482" s="91"/>
      <c r="H482" s="44"/>
      <c r="I482" s="19"/>
      <c r="J482" s="189"/>
      <c r="K482" s="65"/>
    </row>
    <row r="483" spans="3:11" ht="12.75">
      <c r="C483" s="22"/>
      <c r="D483" s="343"/>
      <c r="E483" s="28"/>
      <c r="F483" s="48"/>
      <c r="G483" s="48"/>
      <c r="H483" s="36"/>
      <c r="I483" s="49"/>
      <c r="J483" s="111"/>
      <c r="K483" s="58"/>
    </row>
    <row r="484" spans="3:11" ht="12.75">
      <c r="C484" s="22"/>
      <c r="D484" s="343">
        <v>61000</v>
      </c>
      <c r="E484" s="28" t="s">
        <v>84</v>
      </c>
      <c r="F484" s="48"/>
      <c r="G484" s="48">
        <v>0</v>
      </c>
      <c r="H484" s="36"/>
      <c r="I484" s="49">
        <f aca="true" t="shared" si="22" ref="I484:I489">SUM(F484:H484)</f>
        <v>0</v>
      </c>
      <c r="J484" s="111"/>
      <c r="K484" s="58"/>
    </row>
    <row r="485" spans="3:11" ht="12.75">
      <c r="C485" s="22"/>
      <c r="D485" s="343">
        <v>61001</v>
      </c>
      <c r="E485" s="28" t="s">
        <v>148</v>
      </c>
      <c r="F485" s="48"/>
      <c r="G485" s="48">
        <v>0</v>
      </c>
      <c r="H485" s="36">
        <v>90</v>
      </c>
      <c r="I485" s="49">
        <f t="shared" si="22"/>
        <v>90</v>
      </c>
      <c r="J485" s="111"/>
      <c r="K485" s="58"/>
    </row>
    <row r="486" spans="3:11" ht="12.75">
      <c r="C486" s="22"/>
      <c r="D486" s="343">
        <v>61002</v>
      </c>
      <c r="E486" s="28" t="s">
        <v>314</v>
      </c>
      <c r="F486" s="48"/>
      <c r="G486" s="48">
        <v>40</v>
      </c>
      <c r="H486" s="36"/>
      <c r="I486" s="49">
        <f t="shared" si="22"/>
        <v>40</v>
      </c>
      <c r="J486" s="111"/>
      <c r="K486" s="58"/>
    </row>
    <row r="487" spans="3:11" ht="12.75">
      <c r="C487" s="22"/>
      <c r="D487" s="343">
        <v>61003</v>
      </c>
      <c r="E487" s="28" t="s">
        <v>315</v>
      </c>
      <c r="F487" s="48"/>
      <c r="G487" s="48">
        <v>40</v>
      </c>
      <c r="H487" s="36">
        <v>35</v>
      </c>
      <c r="I487" s="324">
        <f t="shared" si="22"/>
        <v>75</v>
      </c>
      <c r="J487" s="111"/>
      <c r="K487" s="58"/>
    </row>
    <row r="488" spans="3:11" ht="12.75">
      <c r="C488" s="22"/>
      <c r="D488" s="343">
        <v>61004</v>
      </c>
      <c r="E488" s="28" t="s">
        <v>316</v>
      </c>
      <c r="F488" s="48"/>
      <c r="G488" s="48">
        <v>40</v>
      </c>
      <c r="H488" s="36">
        <v>15</v>
      </c>
      <c r="I488" s="49">
        <f t="shared" si="22"/>
        <v>55</v>
      </c>
      <c r="J488" s="111"/>
      <c r="K488" s="58"/>
    </row>
    <row r="489" spans="3:11" ht="12.75">
      <c r="C489" s="22"/>
      <c r="D489" s="343">
        <v>61005</v>
      </c>
      <c r="E489" s="28" t="s">
        <v>317</v>
      </c>
      <c r="F489" s="48"/>
      <c r="G489" s="48">
        <v>20</v>
      </c>
      <c r="H489" s="36">
        <v>10</v>
      </c>
      <c r="I489" s="49">
        <f t="shared" si="22"/>
        <v>30</v>
      </c>
      <c r="J489" s="111"/>
      <c r="K489" s="58"/>
    </row>
    <row r="490" spans="3:11" ht="12.75" customHeight="1">
      <c r="C490" s="75"/>
      <c r="D490" s="51"/>
      <c r="E490" s="51" t="s">
        <v>38</v>
      </c>
      <c r="F490" s="52">
        <f>SUM(F484:F489)</f>
        <v>0</v>
      </c>
      <c r="G490" s="52">
        <f>SUM(G484:G489)</f>
        <v>140</v>
      </c>
      <c r="H490" s="52">
        <f>SUM(H484:H489)</f>
        <v>150</v>
      </c>
      <c r="I490" s="54">
        <f>SUM(I484:I489)</f>
        <v>290</v>
      </c>
      <c r="J490" s="190">
        <v>205</v>
      </c>
      <c r="K490" s="7"/>
    </row>
    <row r="491" spans="3:11" ht="12.75" customHeight="1">
      <c r="C491" s="8"/>
      <c r="E491" s="35"/>
      <c r="F491" s="24"/>
      <c r="G491" s="24"/>
      <c r="H491" s="36"/>
      <c r="I491" s="37"/>
      <c r="J491" s="32"/>
      <c r="K491" s="7"/>
    </row>
    <row r="492" spans="3:11" s="85" customFormat="1" ht="15.75">
      <c r="C492" s="89" t="s">
        <v>66</v>
      </c>
      <c r="D492" s="346"/>
      <c r="E492" s="90"/>
      <c r="F492" s="91"/>
      <c r="G492" s="91"/>
      <c r="H492" s="44"/>
      <c r="I492" s="19"/>
      <c r="J492" s="189"/>
      <c r="K492" s="65"/>
    </row>
    <row r="493" spans="3:11" ht="12.75">
      <c r="C493" s="22"/>
      <c r="D493" s="343"/>
      <c r="E493" s="28"/>
      <c r="F493" s="48"/>
      <c r="G493" s="48"/>
      <c r="H493" s="36"/>
      <c r="I493" s="49"/>
      <c r="J493" s="111"/>
      <c r="K493" s="58"/>
    </row>
    <row r="494" spans="3:11" ht="12.75">
      <c r="C494" s="22"/>
      <c r="D494" s="343">
        <v>62000</v>
      </c>
      <c r="E494" s="28" t="s">
        <v>84</v>
      </c>
      <c r="F494" s="48"/>
      <c r="G494" s="48">
        <v>0</v>
      </c>
      <c r="H494" s="36"/>
      <c r="I494" s="49">
        <f aca="true" t="shared" si="23" ref="I494:I499">SUM(F494:H494)</f>
        <v>0</v>
      </c>
      <c r="J494" s="111"/>
      <c r="K494" s="58"/>
    </row>
    <row r="495" spans="3:11" ht="12.75">
      <c r="C495" s="22"/>
      <c r="D495" s="343">
        <v>62002</v>
      </c>
      <c r="E495" s="28" t="s">
        <v>366</v>
      </c>
      <c r="F495" s="48">
        <v>200</v>
      </c>
      <c r="G495" s="48">
        <v>150</v>
      </c>
      <c r="H495" s="36">
        <v>100</v>
      </c>
      <c r="I495" s="49">
        <f t="shared" si="23"/>
        <v>450</v>
      </c>
      <c r="J495" s="111"/>
      <c r="K495" s="58"/>
    </row>
    <row r="496" spans="3:11" ht="12.75">
      <c r="C496" s="22"/>
      <c r="D496" s="343">
        <v>62003</v>
      </c>
      <c r="E496" s="28" t="s">
        <v>367</v>
      </c>
      <c r="F496" s="48"/>
      <c r="G496" s="48">
        <v>0</v>
      </c>
      <c r="H496" s="36"/>
      <c r="I496" s="49">
        <f t="shared" si="23"/>
        <v>0</v>
      </c>
      <c r="J496" s="111"/>
      <c r="K496" s="58"/>
    </row>
    <row r="497" spans="3:11" ht="12.75">
      <c r="C497" s="22"/>
      <c r="D497" s="343">
        <v>62004</v>
      </c>
      <c r="E497" s="28" t="s">
        <v>368</v>
      </c>
      <c r="F497" s="48"/>
      <c r="G497" s="48">
        <v>0</v>
      </c>
      <c r="H497" s="36"/>
      <c r="I497" s="49">
        <f t="shared" si="23"/>
        <v>0</v>
      </c>
      <c r="J497" s="111"/>
      <c r="K497" s="58"/>
    </row>
    <row r="498" spans="3:11" ht="12.75">
      <c r="C498" s="22"/>
      <c r="D498" s="343">
        <v>62005</v>
      </c>
      <c r="E498" s="28" t="s">
        <v>365</v>
      </c>
      <c r="F498" s="48"/>
      <c r="G498" s="48">
        <v>0</v>
      </c>
      <c r="H498" s="36"/>
      <c r="I498" s="49">
        <f t="shared" si="23"/>
        <v>0</v>
      </c>
      <c r="J498" s="111"/>
      <c r="K498" s="58"/>
    </row>
    <row r="499" spans="3:11" ht="12.75">
      <c r="C499" s="22"/>
      <c r="D499" s="343">
        <v>62006</v>
      </c>
      <c r="E499" s="28" t="s">
        <v>191</v>
      </c>
      <c r="F499" s="48"/>
      <c r="G499" s="48">
        <v>0</v>
      </c>
      <c r="H499" s="36"/>
      <c r="I499" s="49">
        <f t="shared" si="23"/>
        <v>0</v>
      </c>
      <c r="J499" s="111"/>
      <c r="K499" s="58"/>
    </row>
    <row r="500" spans="3:11" ht="12.75" customHeight="1">
      <c r="C500" s="75"/>
      <c r="D500" s="51"/>
      <c r="E500" s="51" t="s">
        <v>38</v>
      </c>
      <c r="F500" s="52">
        <f>SUM(F494:F499)</f>
        <v>200</v>
      </c>
      <c r="G500" s="52">
        <f>SUM(G494:G499)</f>
        <v>150</v>
      </c>
      <c r="H500" s="52">
        <f>SUM(H494:H499)</f>
        <v>100</v>
      </c>
      <c r="I500" s="54">
        <f>SUM(I494:I499)</f>
        <v>450</v>
      </c>
      <c r="J500" s="190">
        <v>590</v>
      </c>
      <c r="K500" s="7"/>
    </row>
    <row r="501" spans="3:11" ht="12.75" customHeight="1">
      <c r="C501" s="8"/>
      <c r="E501" s="35"/>
      <c r="F501" s="24"/>
      <c r="G501" s="24"/>
      <c r="H501" s="36"/>
      <c r="I501" s="37"/>
      <c r="J501" s="32"/>
      <c r="K501" s="7"/>
    </row>
    <row r="502" spans="3:11" ht="15.75">
      <c r="C502" s="15" t="s">
        <v>67</v>
      </c>
      <c r="D502" s="342"/>
      <c r="E502" s="38"/>
      <c r="F502" s="44"/>
      <c r="G502" s="44"/>
      <c r="H502" s="44"/>
      <c r="I502" s="19"/>
      <c r="J502" s="189"/>
      <c r="K502" s="7"/>
    </row>
    <row r="503" spans="3:11" ht="12.75">
      <c r="C503" s="22"/>
      <c r="D503" s="343"/>
      <c r="E503" s="28"/>
      <c r="F503" s="48"/>
      <c r="G503" s="48"/>
      <c r="H503" s="36"/>
      <c r="I503" s="49"/>
      <c r="J503" s="111"/>
      <c r="K503" s="58"/>
    </row>
    <row r="504" spans="3:11" ht="12.75">
      <c r="C504" s="22"/>
      <c r="D504" s="343">
        <v>63000</v>
      </c>
      <c r="E504" s="28" t="s">
        <v>84</v>
      </c>
      <c r="F504" s="48">
        <v>0</v>
      </c>
      <c r="G504" s="48">
        <v>0</v>
      </c>
      <c r="H504" s="36"/>
      <c r="I504" s="49">
        <f>SUM(F504:H504)</f>
        <v>0</v>
      </c>
      <c r="J504" s="111"/>
      <c r="K504" s="58"/>
    </row>
    <row r="505" spans="3:11" ht="12.75">
      <c r="C505" s="22"/>
      <c r="D505" s="343">
        <v>63001</v>
      </c>
      <c r="E505" s="28" t="s">
        <v>149</v>
      </c>
      <c r="F505" s="48">
        <v>25</v>
      </c>
      <c r="G505" s="48">
        <v>0</v>
      </c>
      <c r="H505" s="36"/>
      <c r="I505" s="49">
        <f>SUM(F505:H505)</f>
        <v>25</v>
      </c>
      <c r="J505" s="111"/>
      <c r="K505" s="58"/>
    </row>
    <row r="506" spans="3:11" ht="12.75">
      <c r="C506" s="22"/>
      <c r="D506" s="343">
        <v>63002</v>
      </c>
      <c r="E506" s="28" t="s">
        <v>150</v>
      </c>
      <c r="F506" s="48">
        <v>325</v>
      </c>
      <c r="G506" s="48">
        <v>0</v>
      </c>
      <c r="H506" s="36"/>
      <c r="I506" s="49">
        <f>SUM(F506:H506)</f>
        <v>325</v>
      </c>
      <c r="J506" s="111"/>
      <c r="K506" s="58"/>
    </row>
    <row r="507" spans="3:11" ht="12.75">
      <c r="C507" s="22"/>
      <c r="D507" s="343">
        <v>63003</v>
      </c>
      <c r="E507" s="28" t="s">
        <v>212</v>
      </c>
      <c r="F507" s="48">
        <v>-40</v>
      </c>
      <c r="G507" s="48">
        <v>0</v>
      </c>
      <c r="H507" s="36"/>
      <c r="I507" s="49">
        <f>SUM(F507:H507)</f>
        <v>-40</v>
      </c>
      <c r="J507" s="111"/>
      <c r="K507" s="58"/>
    </row>
    <row r="508" spans="3:11" ht="12.75" customHeight="1">
      <c r="C508" s="75"/>
      <c r="D508" s="51"/>
      <c r="E508" s="51" t="s">
        <v>38</v>
      </c>
      <c r="F508" s="52">
        <f>SUM(F504:F507)</f>
        <v>310</v>
      </c>
      <c r="G508" s="52">
        <f>SUM(G504:G507)</f>
        <v>0</v>
      </c>
      <c r="H508" s="52">
        <f>SUM(H504:H507)</f>
        <v>0</v>
      </c>
      <c r="I508" s="54">
        <f>SUM(I504:I507)</f>
        <v>310</v>
      </c>
      <c r="J508" s="190">
        <v>267</v>
      </c>
      <c r="K508" s="7"/>
    </row>
    <row r="509" spans="3:11" ht="12.75" customHeight="1">
      <c r="C509" s="8"/>
      <c r="E509" s="35"/>
      <c r="F509" s="24"/>
      <c r="G509" s="24"/>
      <c r="H509" s="36"/>
      <c r="I509" s="37"/>
      <c r="J509" s="32"/>
      <c r="K509" s="7"/>
    </row>
    <row r="510" spans="3:11" s="85" customFormat="1" ht="15.75">
      <c r="C510" s="89" t="s">
        <v>68</v>
      </c>
      <c r="D510" s="346"/>
      <c r="E510" s="90"/>
      <c r="F510" s="91"/>
      <c r="G510" s="91"/>
      <c r="H510" s="44"/>
      <c r="I510" s="19"/>
      <c r="J510" s="189"/>
      <c r="K510" s="65"/>
    </row>
    <row r="511" spans="3:11" ht="12.75">
      <c r="C511" s="22"/>
      <c r="D511" s="343"/>
      <c r="E511" s="28"/>
      <c r="F511" s="48"/>
      <c r="G511" s="48"/>
      <c r="H511" s="36"/>
      <c r="I511" s="49"/>
      <c r="J511" s="111"/>
      <c r="K511" s="58"/>
    </row>
    <row r="512" spans="3:11" ht="12.75">
      <c r="C512" s="22"/>
      <c r="D512" s="343">
        <v>64001</v>
      </c>
      <c r="E512" s="28" t="s">
        <v>175</v>
      </c>
      <c r="F512" s="48">
        <v>250</v>
      </c>
      <c r="G512" s="48">
        <v>0</v>
      </c>
      <c r="H512" s="36"/>
      <c r="I512" s="49">
        <f>SUM(F512:H512)</f>
        <v>250</v>
      </c>
      <c r="J512" s="111"/>
      <c r="K512" s="58"/>
    </row>
    <row r="513" spans="3:11" ht="12.75">
      <c r="C513" s="22"/>
      <c r="D513" s="343">
        <v>64002</v>
      </c>
      <c r="E513" s="28" t="s">
        <v>318</v>
      </c>
      <c r="F513" s="48">
        <v>460</v>
      </c>
      <c r="G513" s="48">
        <v>0</v>
      </c>
      <c r="H513" s="36"/>
      <c r="I513" s="49">
        <f>SUM(F513:H513)</f>
        <v>460</v>
      </c>
      <c r="J513" s="111"/>
      <c r="K513" s="58"/>
    </row>
    <row r="514" spans="3:11" ht="12.75" customHeight="1">
      <c r="C514" s="75"/>
      <c r="D514" s="51"/>
      <c r="E514" s="51" t="s">
        <v>38</v>
      </c>
      <c r="F514" s="52">
        <f>SUM(F512:F513)</f>
        <v>710</v>
      </c>
      <c r="G514" s="52">
        <f>SUM(G512:G513)</f>
        <v>0</v>
      </c>
      <c r="H514" s="52">
        <f>SUM(H512:H513)</f>
        <v>0</v>
      </c>
      <c r="I514" s="54">
        <f>SUM(I512:I513)</f>
        <v>710</v>
      </c>
      <c r="J514" s="190">
        <v>590</v>
      </c>
      <c r="K514" s="7"/>
    </row>
    <row r="515" spans="3:11" ht="12.75" customHeight="1">
      <c r="C515" s="8"/>
      <c r="E515" s="35"/>
      <c r="F515" s="24"/>
      <c r="G515" s="24"/>
      <c r="H515" s="36"/>
      <c r="I515" s="37"/>
      <c r="J515" s="32"/>
      <c r="K515" s="7"/>
    </row>
    <row r="516" spans="3:11" s="85" customFormat="1" ht="15.75">
      <c r="C516" s="89" t="s">
        <v>8</v>
      </c>
      <c r="D516" s="346"/>
      <c r="E516" s="90"/>
      <c r="F516" s="91"/>
      <c r="G516" s="91"/>
      <c r="H516" s="44"/>
      <c r="I516" s="19"/>
      <c r="J516" s="189"/>
      <c r="K516" s="65"/>
    </row>
    <row r="517" spans="3:11" ht="12.75">
      <c r="C517" s="22"/>
      <c r="D517" s="343"/>
      <c r="E517" s="28"/>
      <c r="F517" s="48"/>
      <c r="G517" s="48"/>
      <c r="H517" s="36"/>
      <c r="I517" s="49"/>
      <c r="J517" s="111"/>
      <c r="K517" s="58"/>
    </row>
    <row r="518" spans="3:11" ht="12.75">
      <c r="C518" s="22"/>
      <c r="D518" s="343">
        <v>65000</v>
      </c>
      <c r="E518" s="28" t="s">
        <v>84</v>
      </c>
      <c r="F518" s="48"/>
      <c r="G518" s="48">
        <v>0</v>
      </c>
      <c r="H518" s="36"/>
      <c r="I518" s="49">
        <f>SUM(F518:H518)</f>
        <v>0</v>
      </c>
      <c r="J518" s="111"/>
      <c r="K518" s="58"/>
    </row>
    <row r="519" spans="3:11" ht="12.75">
      <c r="C519" s="22"/>
      <c r="D519" s="343">
        <v>65001</v>
      </c>
      <c r="E519" s="28" t="s">
        <v>151</v>
      </c>
      <c r="F519" s="48">
        <v>5000</v>
      </c>
      <c r="G519" s="48">
        <v>12727</v>
      </c>
      <c r="H519" s="36"/>
      <c r="I519" s="49">
        <f aca="true" t="shared" si="24" ref="I519:I530">SUM(F519:H519)</f>
        <v>17727</v>
      </c>
      <c r="J519" s="111"/>
      <c r="K519" s="58"/>
    </row>
    <row r="520" spans="3:11" ht="12.75">
      <c r="C520" s="22"/>
      <c r="D520" s="343">
        <v>65002</v>
      </c>
      <c r="E520" s="28" t="s">
        <v>241</v>
      </c>
      <c r="F520" s="48"/>
      <c r="G520" s="48">
        <v>210</v>
      </c>
      <c r="H520" s="36">
        <v>100</v>
      </c>
      <c r="I520" s="49">
        <f t="shared" si="24"/>
        <v>310</v>
      </c>
      <c r="J520" s="111"/>
      <c r="K520" s="58"/>
    </row>
    <row r="521" spans="3:11" ht="12.75">
      <c r="C521" s="22"/>
      <c r="D521" s="343">
        <v>65003</v>
      </c>
      <c r="E521" s="28" t="s">
        <v>152</v>
      </c>
      <c r="F521" s="48"/>
      <c r="G521" s="48">
        <v>10</v>
      </c>
      <c r="H521" s="36"/>
      <c r="I521" s="49">
        <f t="shared" si="24"/>
        <v>10</v>
      </c>
      <c r="J521" s="111"/>
      <c r="K521" s="58"/>
    </row>
    <row r="522" spans="3:11" ht="12.75">
      <c r="C522" s="22"/>
      <c r="D522" s="343">
        <v>65004</v>
      </c>
      <c r="E522" s="28" t="s">
        <v>319</v>
      </c>
      <c r="F522" s="48">
        <v>450</v>
      </c>
      <c r="G522" s="48">
        <v>1500</v>
      </c>
      <c r="H522" s="36"/>
      <c r="I522" s="49">
        <f t="shared" si="24"/>
        <v>1950</v>
      </c>
      <c r="J522" s="111"/>
      <c r="K522" s="58"/>
    </row>
    <row r="523" spans="3:11" ht="12.75">
      <c r="C523" s="22"/>
      <c r="D523" s="343">
        <v>65005</v>
      </c>
      <c r="E523" s="28" t="s">
        <v>153</v>
      </c>
      <c r="F523" s="48"/>
      <c r="G523" s="48">
        <v>50</v>
      </c>
      <c r="H523" s="36">
        <v>20</v>
      </c>
      <c r="I523" s="49">
        <f t="shared" si="24"/>
        <v>70</v>
      </c>
      <c r="J523" s="111"/>
      <c r="K523" s="58"/>
    </row>
    <row r="524" spans="3:11" ht="12.75">
      <c r="C524" s="22"/>
      <c r="D524" s="343">
        <v>65006</v>
      </c>
      <c r="E524" s="28" t="s">
        <v>174</v>
      </c>
      <c r="F524" s="48"/>
      <c r="G524" s="48">
        <v>10</v>
      </c>
      <c r="H524" s="36"/>
      <c r="I524" s="49">
        <f t="shared" si="24"/>
        <v>10</v>
      </c>
      <c r="J524" s="111"/>
      <c r="K524" s="58"/>
    </row>
    <row r="525" spans="3:11" ht="12.75">
      <c r="C525" s="22"/>
      <c r="D525" s="343">
        <v>65007</v>
      </c>
      <c r="E525" s="28" t="s">
        <v>242</v>
      </c>
      <c r="F525" s="48"/>
      <c r="G525" s="48">
        <v>100</v>
      </c>
      <c r="H525" s="36">
        <v>35</v>
      </c>
      <c r="I525" s="49">
        <f t="shared" si="24"/>
        <v>135</v>
      </c>
      <c r="J525" s="111"/>
      <c r="K525" s="58"/>
    </row>
    <row r="526" spans="3:11" ht="12.75">
      <c r="C526" s="22"/>
      <c r="D526" s="343">
        <v>65008</v>
      </c>
      <c r="E526" s="28" t="s">
        <v>243</v>
      </c>
      <c r="F526" s="48"/>
      <c r="G526" s="48">
        <v>100</v>
      </c>
      <c r="H526" s="36">
        <v>50</v>
      </c>
      <c r="I526" s="49">
        <f t="shared" si="24"/>
        <v>150</v>
      </c>
      <c r="J526" s="111"/>
      <c r="K526" s="58"/>
    </row>
    <row r="527" spans="1:11" ht="12.75">
      <c r="A527" s="1" t="s">
        <v>236</v>
      </c>
      <c r="C527" s="22"/>
      <c r="D527" s="343">
        <v>65009</v>
      </c>
      <c r="E527" s="28" t="s">
        <v>172</v>
      </c>
      <c r="F527" s="48"/>
      <c r="G527" s="48">
        <v>30</v>
      </c>
      <c r="H527" s="36">
        <v>20</v>
      </c>
      <c r="I527" s="49">
        <f t="shared" si="24"/>
        <v>50</v>
      </c>
      <c r="J527" s="111"/>
      <c r="K527" s="58"/>
    </row>
    <row r="528" spans="3:11" ht="12.75">
      <c r="C528" s="22"/>
      <c r="D528" s="343">
        <v>65010</v>
      </c>
      <c r="E528" s="28" t="s">
        <v>173</v>
      </c>
      <c r="F528" s="48"/>
      <c r="G528" s="48">
        <v>41</v>
      </c>
      <c r="H528" s="36">
        <v>10</v>
      </c>
      <c r="I528" s="49">
        <f t="shared" si="24"/>
        <v>51</v>
      </c>
      <c r="J528" s="111"/>
      <c r="K528" s="58"/>
    </row>
    <row r="529" spans="3:11" ht="12.75">
      <c r="C529" s="22"/>
      <c r="D529" s="343">
        <v>65011</v>
      </c>
      <c r="E529" s="28" t="s">
        <v>244</v>
      </c>
      <c r="F529" s="48"/>
      <c r="G529" s="48">
        <v>45</v>
      </c>
      <c r="H529" s="36">
        <v>30</v>
      </c>
      <c r="I529" s="49">
        <f t="shared" si="24"/>
        <v>75</v>
      </c>
      <c r="J529" s="111"/>
      <c r="K529" s="58"/>
    </row>
    <row r="530" spans="3:11" ht="12.75">
      <c r="C530" s="22"/>
      <c r="D530" s="343">
        <v>65012</v>
      </c>
      <c r="E530" s="28" t="s">
        <v>171</v>
      </c>
      <c r="F530" s="48"/>
      <c r="G530" s="48">
        <v>97</v>
      </c>
      <c r="H530" s="36"/>
      <c r="I530" s="49">
        <f t="shared" si="24"/>
        <v>97</v>
      </c>
      <c r="J530" s="111"/>
      <c r="K530" s="58"/>
    </row>
    <row r="531" spans="3:11" ht="12.75" customHeight="1">
      <c r="C531" s="75"/>
      <c r="D531" s="51"/>
      <c r="E531" s="51" t="s">
        <v>38</v>
      </c>
      <c r="F531" s="52">
        <f>SUM(F518:F530)</f>
        <v>5450</v>
      </c>
      <c r="G531" s="52">
        <f>SUM(G518:G530)</f>
        <v>14920</v>
      </c>
      <c r="H531" s="52">
        <f>SUM(H518:H530)</f>
        <v>265</v>
      </c>
      <c r="I531" s="54">
        <f>SUM(I518:I530)</f>
        <v>20635</v>
      </c>
      <c r="J531" s="190">
        <v>18341</v>
      </c>
      <c r="K531" s="7"/>
    </row>
    <row r="532" spans="3:11" ht="12.75" customHeight="1">
      <c r="C532" s="8"/>
      <c r="E532" s="35"/>
      <c r="F532" s="24"/>
      <c r="G532" s="24"/>
      <c r="H532" s="36"/>
      <c r="I532" s="37"/>
      <c r="J532" s="32"/>
      <c r="K532" s="7"/>
    </row>
    <row r="533" spans="3:11" ht="12.75">
      <c r="C533" s="70" t="s">
        <v>215</v>
      </c>
      <c r="D533" s="60"/>
      <c r="E533" s="60"/>
      <c r="F533" s="63">
        <f>SUM(F480+F490+F500+F508+F514+F531)</f>
        <v>9254</v>
      </c>
      <c r="G533" s="63">
        <f>SUM(G480+G490+G500+G508+G514+G531)</f>
        <v>16073</v>
      </c>
      <c r="H533" s="63">
        <f>SUM(H480+H490+H500+H508+H514+H531)</f>
        <v>670</v>
      </c>
      <c r="I533" s="125">
        <f>SUM(I480+I490+I500+I508+I514+I531)</f>
        <v>25997</v>
      </c>
      <c r="J533" s="107">
        <f>SUM(J480+J490+J500+J508+J514+J531)</f>
        <v>23455</v>
      </c>
      <c r="K533" s="7"/>
    </row>
    <row r="534" spans="3:11" ht="12.75">
      <c r="C534" s="43"/>
      <c r="D534" s="43"/>
      <c r="E534" s="43"/>
      <c r="F534" s="68"/>
      <c r="G534" s="68"/>
      <c r="H534" s="68"/>
      <c r="I534" s="355"/>
      <c r="J534" s="47"/>
      <c r="K534" s="7"/>
    </row>
    <row r="535" spans="3:11" s="23" customFormat="1" ht="12.75" customHeight="1">
      <c r="C535" s="35"/>
      <c r="D535" s="56"/>
      <c r="E535" s="35"/>
      <c r="F535" s="24"/>
      <c r="G535" s="24"/>
      <c r="H535" s="36"/>
      <c r="I535" s="37"/>
      <c r="J535" s="193"/>
      <c r="K535" s="50"/>
    </row>
    <row r="536" spans="3:11" s="85" customFormat="1" ht="23.25">
      <c r="C536" s="2" t="str">
        <f>C1</f>
        <v>Programbudget 2010</v>
      </c>
      <c r="D536" s="347"/>
      <c r="F536" s="86"/>
      <c r="G536" s="86"/>
      <c r="H536" s="5"/>
      <c r="I536" s="87"/>
      <c r="J536" s="199"/>
      <c r="K536" s="94"/>
    </row>
    <row r="537" spans="3:11" s="85" customFormat="1" ht="18">
      <c r="C537" s="8" t="s">
        <v>154</v>
      </c>
      <c r="D537" s="347"/>
      <c r="E537" s="88"/>
      <c r="F537" s="86"/>
      <c r="G537" s="86"/>
      <c r="H537" s="5"/>
      <c r="I537" s="87"/>
      <c r="J537" s="187"/>
      <c r="K537" s="94"/>
    </row>
    <row r="538" spans="3:11" s="85" customFormat="1" ht="12.75" customHeight="1">
      <c r="C538" s="8"/>
      <c r="D538" s="347"/>
      <c r="E538" s="88"/>
      <c r="F538" s="86"/>
      <c r="G538" s="86"/>
      <c r="H538" s="5"/>
      <c r="I538" s="87"/>
      <c r="J538" s="187"/>
      <c r="K538" s="94"/>
    </row>
    <row r="539" spans="3:12" s="85" customFormat="1" ht="25.5">
      <c r="C539" s="10" t="s">
        <v>80</v>
      </c>
      <c r="D539" s="341" t="s">
        <v>81</v>
      </c>
      <c r="E539" s="11"/>
      <c r="F539" s="12" t="s">
        <v>82</v>
      </c>
      <c r="G539" s="12" t="s">
        <v>217</v>
      </c>
      <c r="H539" s="13" t="s">
        <v>218</v>
      </c>
      <c r="I539" s="14" t="s">
        <v>219</v>
      </c>
      <c r="J539" s="188" t="s">
        <v>252</v>
      </c>
      <c r="K539" s="7"/>
      <c r="L539" s="1"/>
    </row>
    <row r="540" spans="3:11" ht="12.75" customHeight="1">
      <c r="C540" s="8"/>
      <c r="E540" s="35"/>
      <c r="F540" s="24"/>
      <c r="G540" s="24"/>
      <c r="H540" s="36"/>
      <c r="I540" s="37"/>
      <c r="J540" s="32"/>
      <c r="K540" s="7"/>
    </row>
    <row r="541" spans="3:14" s="85" customFormat="1" ht="15.75">
      <c r="C541" s="89" t="s">
        <v>72</v>
      </c>
      <c r="D541" s="346"/>
      <c r="E541" s="90"/>
      <c r="F541" s="91"/>
      <c r="G541" s="91"/>
      <c r="H541" s="44"/>
      <c r="I541" s="19"/>
      <c r="J541" s="189"/>
      <c r="K541" s="94"/>
      <c r="L541" s="86"/>
      <c r="M541" s="86"/>
      <c r="N541" s="86"/>
    </row>
    <row r="542" spans="3:11" ht="12.75">
      <c r="C542" s="22"/>
      <c r="D542" s="343"/>
      <c r="E542" s="28"/>
      <c r="F542" s="48"/>
      <c r="G542" s="48"/>
      <c r="H542" s="36"/>
      <c r="I542" s="49"/>
      <c r="J542" s="111"/>
      <c r="K542" s="58"/>
    </row>
    <row r="543" spans="3:11" ht="12.75">
      <c r="C543" s="22"/>
      <c r="D543" s="343">
        <v>70001</v>
      </c>
      <c r="E543" s="28" t="s">
        <v>245</v>
      </c>
      <c r="F543" s="48">
        <v>20760</v>
      </c>
      <c r="G543" s="48">
        <v>0</v>
      </c>
      <c r="H543" s="36"/>
      <c r="I543" s="49">
        <f>SUM(F543:H543)</f>
        <v>20760</v>
      </c>
      <c r="J543" s="111"/>
      <c r="K543" s="58"/>
    </row>
    <row r="544" spans="3:11" ht="12.75">
      <c r="C544" s="22"/>
      <c r="D544" s="343">
        <v>70004</v>
      </c>
      <c r="E544" s="28" t="s">
        <v>376</v>
      </c>
      <c r="F544" s="48">
        <v>0</v>
      </c>
      <c r="G544" s="48">
        <v>1500</v>
      </c>
      <c r="H544" s="36"/>
      <c r="I544" s="324">
        <f>SUM(F544:H544)</f>
        <v>1500</v>
      </c>
      <c r="J544" s="111"/>
      <c r="K544" s="58"/>
    </row>
    <row r="545" spans="3:11" ht="12.75" customHeight="1">
      <c r="C545" s="75"/>
      <c r="D545" s="51"/>
      <c r="E545" s="51" t="s">
        <v>38</v>
      </c>
      <c r="F545" s="52">
        <f>SUM(F543:F544)</f>
        <v>20760</v>
      </c>
      <c r="G545" s="52">
        <f>SUM(G543:G544)</f>
        <v>1500</v>
      </c>
      <c r="H545" s="52">
        <f>SUM(H543:H544)</f>
        <v>0</v>
      </c>
      <c r="I545" s="54">
        <f>SUM(I543:I544)</f>
        <v>22260</v>
      </c>
      <c r="J545" s="190">
        <v>19074</v>
      </c>
      <c r="K545" s="7"/>
    </row>
    <row r="546" spans="3:11" ht="12.75" customHeight="1">
      <c r="C546" s="8"/>
      <c r="E546" s="35"/>
      <c r="F546" s="24"/>
      <c r="G546" s="24"/>
      <c r="H546" s="36"/>
      <c r="I546" s="37"/>
      <c r="J546" s="32"/>
      <c r="K546" s="7"/>
    </row>
    <row r="547" spans="3:11" ht="15.75">
      <c r="C547" s="15" t="s">
        <v>204</v>
      </c>
      <c r="D547" s="342"/>
      <c r="E547" s="38"/>
      <c r="F547" s="44"/>
      <c r="G547" s="44"/>
      <c r="H547" s="44"/>
      <c r="I547" s="19"/>
      <c r="J547" s="189"/>
      <c r="K547" s="7"/>
    </row>
    <row r="548" spans="3:11" ht="12.75">
      <c r="C548" s="22"/>
      <c r="D548" s="343"/>
      <c r="E548" s="28"/>
      <c r="F548" s="48"/>
      <c r="G548" s="48"/>
      <c r="H548" s="36"/>
      <c r="I548" s="49"/>
      <c r="J548" s="111"/>
      <c r="K548" s="58"/>
    </row>
    <row r="549" spans="3:11" ht="12.75">
      <c r="C549" s="22"/>
      <c r="D549" s="343">
        <v>72000</v>
      </c>
      <c r="E549" s="28" t="s">
        <v>84</v>
      </c>
      <c r="F549" s="48"/>
      <c r="G549" s="48">
        <v>0</v>
      </c>
      <c r="H549" s="36"/>
      <c r="I549" s="49">
        <f>SUM(F549:H549)</f>
        <v>0</v>
      </c>
      <c r="J549" s="111"/>
      <c r="K549" s="58"/>
    </row>
    <row r="550" spans="3:11" ht="12.75">
      <c r="C550" s="22"/>
      <c r="D550" s="343">
        <v>72001</v>
      </c>
      <c r="E550" s="28" t="s">
        <v>205</v>
      </c>
      <c r="F550" s="48"/>
      <c r="G550" s="48">
        <v>30</v>
      </c>
      <c r="H550" s="36"/>
      <c r="I550" s="49">
        <f>SUM(F550:H550)</f>
        <v>30</v>
      </c>
      <c r="J550" s="111"/>
      <c r="K550" s="58"/>
    </row>
    <row r="551" spans="3:11" ht="12.75">
      <c r="C551" s="22"/>
      <c r="D551" s="343">
        <v>72002</v>
      </c>
      <c r="E551" s="28" t="s">
        <v>206</v>
      </c>
      <c r="F551" s="48"/>
      <c r="G551" s="48">
        <v>0</v>
      </c>
      <c r="H551" s="36"/>
      <c r="I551" s="49">
        <f>SUM(F551:H551)</f>
        <v>0</v>
      </c>
      <c r="J551" s="111"/>
      <c r="K551" s="58"/>
    </row>
    <row r="552" spans="3:11" ht="12.75">
      <c r="C552" s="22"/>
      <c r="D552" s="343">
        <v>72003</v>
      </c>
      <c r="E552" s="28" t="s">
        <v>369</v>
      </c>
      <c r="F552" s="48"/>
      <c r="G552" s="48">
        <v>90</v>
      </c>
      <c r="H552" s="36"/>
      <c r="I552" s="49">
        <f>SUM(F552:H552)</f>
        <v>90</v>
      </c>
      <c r="J552" s="111"/>
      <c r="K552" s="58"/>
    </row>
    <row r="553" spans="3:11" ht="12.75" customHeight="1">
      <c r="C553" s="75"/>
      <c r="D553" s="51"/>
      <c r="E553" s="51" t="s">
        <v>38</v>
      </c>
      <c r="F553" s="52">
        <f>SUM(F549:F552)</f>
        <v>0</v>
      </c>
      <c r="G553" s="52">
        <f>SUM(G549:G552)</f>
        <v>120</v>
      </c>
      <c r="H553" s="52">
        <f>SUM(H549:H552)</f>
        <v>0</v>
      </c>
      <c r="I553" s="54">
        <f>SUM(I549:I552)</f>
        <v>120</v>
      </c>
      <c r="J553" s="190">
        <v>60</v>
      </c>
      <c r="K553" s="7"/>
    </row>
    <row r="554" spans="3:11" ht="12.75" customHeight="1">
      <c r="C554" s="8"/>
      <c r="E554" s="35"/>
      <c r="F554" s="24"/>
      <c r="G554" s="24"/>
      <c r="H554" s="36"/>
      <c r="I554" s="37"/>
      <c r="J554" s="32"/>
      <c r="K554" s="7"/>
    </row>
    <row r="555" spans="3:11" ht="12.75">
      <c r="C555" s="70" t="s">
        <v>214</v>
      </c>
      <c r="D555" s="60"/>
      <c r="E555" s="60"/>
      <c r="F555" s="63">
        <f>SUM(F545+F553)</f>
        <v>20760</v>
      </c>
      <c r="G555" s="63">
        <f>SUM(G545+G553)</f>
        <v>1620</v>
      </c>
      <c r="H555" s="63">
        <f>SUM(H545+H553)</f>
        <v>0</v>
      </c>
      <c r="I555" s="125">
        <f>SUM(I545+I553)</f>
        <v>22380</v>
      </c>
      <c r="J555" s="107">
        <f>SUM(J545+J553)</f>
        <v>19134</v>
      </c>
      <c r="K555" s="7"/>
    </row>
    <row r="556" spans="3:12" s="85" customFormat="1" ht="12.75">
      <c r="C556" s="82"/>
      <c r="D556" s="348"/>
      <c r="E556" s="81"/>
      <c r="F556" s="95"/>
      <c r="G556" s="95"/>
      <c r="H556" s="17"/>
      <c r="I556" s="17"/>
      <c r="J556" s="17"/>
      <c r="K556" s="7"/>
      <c r="L556" s="1"/>
    </row>
    <row r="557" spans="3:12" s="85" customFormat="1" ht="12.75">
      <c r="C557" s="82"/>
      <c r="D557" s="348"/>
      <c r="E557" s="81"/>
      <c r="F557" s="95"/>
      <c r="G557" s="95"/>
      <c r="H557" s="17"/>
      <c r="I557" s="17"/>
      <c r="J557" s="17"/>
      <c r="K557" s="7"/>
      <c r="L557" s="1"/>
    </row>
    <row r="558" spans="3:12" s="85" customFormat="1" ht="12.75">
      <c r="C558" s="92"/>
      <c r="D558" s="348"/>
      <c r="E558" s="81"/>
      <c r="F558" s="24"/>
      <c r="G558" s="24"/>
      <c r="H558" s="5"/>
      <c r="I558" s="93"/>
      <c r="J558" s="6"/>
      <c r="K558" s="7"/>
      <c r="L558" s="1"/>
    </row>
    <row r="559" spans="3:12" s="85" customFormat="1" ht="12.75">
      <c r="C559" s="96" t="s">
        <v>246</v>
      </c>
      <c r="D559" s="349"/>
      <c r="E559" s="97"/>
      <c r="F559" s="77" t="s">
        <v>82</v>
      </c>
      <c r="G559" s="77" t="s">
        <v>217</v>
      </c>
      <c r="H559" s="98" t="s">
        <v>247</v>
      </c>
      <c r="I559" s="99" t="s">
        <v>248</v>
      </c>
      <c r="J559" s="189" t="s">
        <v>252</v>
      </c>
      <c r="K559" s="7"/>
      <c r="L559" s="1"/>
    </row>
    <row r="560" spans="3:12" s="85" customFormat="1" ht="7.5" customHeight="1">
      <c r="C560" s="104"/>
      <c r="D560" s="348"/>
      <c r="E560" s="81"/>
      <c r="F560" s="105"/>
      <c r="G560" s="105"/>
      <c r="H560" s="101"/>
      <c r="I560" s="102"/>
      <c r="J560" s="103"/>
      <c r="K560" s="7"/>
      <c r="L560" s="1"/>
    </row>
    <row r="561" spans="3:12" s="85" customFormat="1" ht="12.75">
      <c r="C561" s="104" t="s">
        <v>249</v>
      </c>
      <c r="D561" s="348"/>
      <c r="E561" s="81"/>
      <c r="F561" s="105">
        <f>SUM(F63)</f>
        <v>760</v>
      </c>
      <c r="G561" s="105">
        <f>SUM(G63)</f>
        <v>1417</v>
      </c>
      <c r="H561" s="101">
        <f>SUM(H63)</f>
        <v>290</v>
      </c>
      <c r="I561" s="102">
        <f>SUM(I63)</f>
        <v>2467</v>
      </c>
      <c r="J561" s="103">
        <f>SUM(J63)</f>
        <v>3193</v>
      </c>
      <c r="K561" s="7"/>
      <c r="L561" s="1"/>
    </row>
    <row r="562" spans="3:12" s="85" customFormat="1" ht="12.75">
      <c r="C562" s="104" t="s">
        <v>202</v>
      </c>
      <c r="D562" s="348"/>
      <c r="E562" s="81"/>
      <c r="F562" s="105">
        <f>SUM(F178)</f>
        <v>2382</v>
      </c>
      <c r="G562" s="105">
        <f>SUM(G178)</f>
        <v>1801</v>
      </c>
      <c r="H562" s="101">
        <f>SUM(H178)</f>
        <v>809</v>
      </c>
      <c r="I562" s="102">
        <f>SUM(I178)</f>
        <v>4992</v>
      </c>
      <c r="J562" s="103">
        <f>SUM(J178)</f>
        <v>5099</v>
      </c>
      <c r="K562" s="7"/>
      <c r="L562" s="1"/>
    </row>
    <row r="563" spans="3:12" s="85" customFormat="1" ht="12.75">
      <c r="C563" s="104" t="s">
        <v>201</v>
      </c>
      <c r="D563" s="348"/>
      <c r="E563" s="81"/>
      <c r="F563" s="105">
        <f>SUM(F286)</f>
        <v>0</v>
      </c>
      <c r="G563" s="105">
        <f>SUM(G286)</f>
        <v>1612</v>
      </c>
      <c r="H563" s="101">
        <f>SUM(H286)</f>
        <v>800</v>
      </c>
      <c r="I563" s="102">
        <f>SUM(I286)</f>
        <v>2412</v>
      </c>
      <c r="J563" s="103">
        <f>SUM(J286)</f>
        <v>2955</v>
      </c>
      <c r="K563" s="7"/>
      <c r="L563" s="1"/>
    </row>
    <row r="564" spans="3:12" s="85" customFormat="1" ht="12.75">
      <c r="C564" s="104" t="s">
        <v>234</v>
      </c>
      <c r="D564" s="348"/>
      <c r="E564" s="81"/>
      <c r="F564" s="105">
        <f>SUM(F358)</f>
        <v>600</v>
      </c>
      <c r="G564" s="105">
        <f>SUM(G358)</f>
        <v>236</v>
      </c>
      <c r="H564" s="101">
        <f>SUM(H358)</f>
        <v>0</v>
      </c>
      <c r="I564" s="102">
        <f>SUM(I358)</f>
        <v>836</v>
      </c>
      <c r="J564" s="103">
        <f>SUM(J358)</f>
        <v>1040</v>
      </c>
      <c r="K564" s="67"/>
      <c r="L564" s="1"/>
    </row>
    <row r="565" spans="3:12" s="85" customFormat="1" ht="12.75">
      <c r="C565" s="104" t="s">
        <v>250</v>
      </c>
      <c r="D565" s="348"/>
      <c r="E565" s="81"/>
      <c r="F565" s="105">
        <f>SUM(F450)</f>
        <v>1630</v>
      </c>
      <c r="G565" s="105">
        <f>SUM(G450)</f>
        <v>10096</v>
      </c>
      <c r="H565" s="101">
        <f>SUM(H450)</f>
        <v>890</v>
      </c>
      <c r="I565" s="102">
        <f>SUM(I450)</f>
        <v>12616</v>
      </c>
      <c r="J565" s="103">
        <f>SUM(J450)</f>
        <v>11281</v>
      </c>
      <c r="K565" s="67"/>
      <c r="L565" s="1"/>
    </row>
    <row r="566" spans="3:12" s="85" customFormat="1" ht="12.75">
      <c r="C566" s="104" t="s">
        <v>215</v>
      </c>
      <c r="D566" s="348"/>
      <c r="E566" s="81"/>
      <c r="F566" s="105">
        <f>SUM(F533)</f>
        <v>9254</v>
      </c>
      <c r="G566" s="105">
        <f>SUM(G533)</f>
        <v>16073</v>
      </c>
      <c r="H566" s="101">
        <f>SUM(H533)</f>
        <v>670</v>
      </c>
      <c r="I566" s="102">
        <f>SUM(I533)</f>
        <v>25997</v>
      </c>
      <c r="J566" s="103">
        <f>SUM(J533)</f>
        <v>23455</v>
      </c>
      <c r="K566" s="67"/>
      <c r="L566" s="1"/>
    </row>
    <row r="567" spans="3:12" s="85" customFormat="1" ht="12.75">
      <c r="C567" s="104" t="s">
        <v>214</v>
      </c>
      <c r="D567" s="348"/>
      <c r="E567" s="81"/>
      <c r="F567" s="105">
        <f>SUM(F555)</f>
        <v>20760</v>
      </c>
      <c r="G567" s="105">
        <f>SUM(G555)</f>
        <v>1620</v>
      </c>
      <c r="H567" s="101">
        <f>SUM(H555)</f>
        <v>0</v>
      </c>
      <c r="I567" s="102">
        <f>SUM(I555)</f>
        <v>22380</v>
      </c>
      <c r="J567" s="103">
        <f>SUM(J555)</f>
        <v>19134</v>
      </c>
      <c r="K567" s="67"/>
      <c r="L567" s="1"/>
    </row>
    <row r="568" spans="3:12" s="85" customFormat="1" ht="12.75">
      <c r="C568" s="83"/>
      <c r="D568" s="350"/>
      <c r="E568" s="84"/>
      <c r="F568" s="106">
        <f>SUM(F561:F567)</f>
        <v>35386</v>
      </c>
      <c r="G568" s="106">
        <f>SUM(G561:G567)</f>
        <v>32855</v>
      </c>
      <c r="H568" s="107">
        <f>SUM(H561:H567)</f>
        <v>3459</v>
      </c>
      <c r="I568" s="108">
        <f>SUM(I561:I567)</f>
        <v>71700</v>
      </c>
      <c r="J568" s="107">
        <f>SUM(J561:J567)</f>
        <v>66157</v>
      </c>
      <c r="K568" s="67"/>
      <c r="L568" s="1"/>
    </row>
    <row r="569" spans="3:12" s="85" customFormat="1" ht="12.75">
      <c r="C569" s="82"/>
      <c r="D569" s="348"/>
      <c r="E569" s="81"/>
      <c r="F569" s="24"/>
      <c r="G569" s="24"/>
      <c r="H569" s="5"/>
      <c r="I569" s="325">
        <f>SUM(F568+G568+H568)</f>
        <v>71700</v>
      </c>
      <c r="J569" s="6"/>
      <c r="K569" s="67"/>
      <c r="L569" s="1"/>
    </row>
    <row r="570" spans="3:10" ht="12.75">
      <c r="C570" s="82"/>
      <c r="D570" s="348"/>
      <c r="E570" s="81"/>
      <c r="F570" s="24"/>
      <c r="G570" s="24"/>
      <c r="H570" s="5"/>
      <c r="I570" s="93"/>
      <c r="J570" s="6"/>
    </row>
    <row r="571" spans="3:10" ht="12.75">
      <c r="C571" s="96" t="s">
        <v>251</v>
      </c>
      <c r="D571" s="349"/>
      <c r="E571" s="109"/>
      <c r="F571" s="77" t="s">
        <v>82</v>
      </c>
      <c r="G571" s="77" t="s">
        <v>217</v>
      </c>
      <c r="H571" s="98" t="s">
        <v>247</v>
      </c>
      <c r="I571" s="99" t="s">
        <v>248</v>
      </c>
      <c r="J571" s="189" t="s">
        <v>252</v>
      </c>
    </row>
    <row r="572" spans="3:10" ht="7.5" customHeight="1">
      <c r="C572" s="356"/>
      <c r="D572" s="348"/>
      <c r="E572" s="110"/>
      <c r="F572" s="357"/>
      <c r="G572" s="357"/>
      <c r="H572" s="358"/>
      <c r="I572" s="359"/>
      <c r="J572" s="100"/>
    </row>
    <row r="573" spans="3:10" ht="12.75">
      <c r="C573" s="104" t="s">
        <v>7</v>
      </c>
      <c r="D573" s="348"/>
      <c r="E573" s="110"/>
      <c r="F573" s="105">
        <f>+F63+F178+F286+F358+F450</f>
        <v>5372</v>
      </c>
      <c r="G573" s="105">
        <f>+G63+G178+G286+G358+G450</f>
        <v>15162</v>
      </c>
      <c r="H573" s="101">
        <f>+H63+H178+H286+H358+H450</f>
        <v>2789</v>
      </c>
      <c r="I573" s="114">
        <f>+I63+I178+I286+I358+I450</f>
        <v>23323</v>
      </c>
      <c r="J573" s="111">
        <f>+J63+J178+J286+J358+J450</f>
        <v>23568</v>
      </c>
    </row>
    <row r="574" spans="3:10" ht="12.75">
      <c r="C574" s="22" t="s">
        <v>77</v>
      </c>
      <c r="D574" s="56"/>
      <c r="E574" s="112"/>
      <c r="F574" s="113">
        <f>+F533-F575</f>
        <v>3804</v>
      </c>
      <c r="G574" s="113">
        <f>+G533-G575</f>
        <v>1153</v>
      </c>
      <c r="H574" s="111">
        <f>+H533-H575</f>
        <v>405</v>
      </c>
      <c r="I574" s="114">
        <f>+I533-I575</f>
        <v>5362</v>
      </c>
      <c r="J574" s="111">
        <f>+J533-J575</f>
        <v>5114</v>
      </c>
    </row>
    <row r="575" spans="3:10" ht="12.75">
      <c r="C575" s="22" t="s">
        <v>8</v>
      </c>
      <c r="D575" s="56"/>
      <c r="E575" s="112"/>
      <c r="F575" s="113">
        <f>+F531</f>
        <v>5450</v>
      </c>
      <c r="G575" s="113">
        <f>+G531</f>
        <v>14920</v>
      </c>
      <c r="H575" s="111">
        <f>+H531</f>
        <v>265</v>
      </c>
      <c r="I575" s="114">
        <f>+I531</f>
        <v>20635</v>
      </c>
      <c r="J575" s="111">
        <f>+J531</f>
        <v>18341</v>
      </c>
    </row>
    <row r="576" spans="3:10" ht="12.75">
      <c r="C576" s="46" t="s">
        <v>9</v>
      </c>
      <c r="D576" s="56"/>
      <c r="E576" s="112"/>
      <c r="F576" s="255">
        <f>SUM(F573:F575)</f>
        <v>14626</v>
      </c>
      <c r="G576" s="255">
        <f>SUM(G573:G575)</f>
        <v>31235</v>
      </c>
      <c r="H576" s="100">
        <f>SUM(H573:H575)</f>
        <v>3459</v>
      </c>
      <c r="I576" s="254">
        <f>SUM(I573:I575)</f>
        <v>49320</v>
      </c>
      <c r="J576" s="100">
        <f>SUM(J573:J575)</f>
        <v>47023</v>
      </c>
    </row>
    <row r="577" spans="3:10" ht="12.75">
      <c r="C577" s="22" t="s">
        <v>154</v>
      </c>
      <c r="D577" s="56"/>
      <c r="E577" s="112"/>
      <c r="F577" s="113">
        <f>+F555</f>
        <v>20760</v>
      </c>
      <c r="G577" s="113">
        <f>+G555</f>
        <v>1620</v>
      </c>
      <c r="H577" s="111">
        <f>+H555</f>
        <v>0</v>
      </c>
      <c r="I577" s="114">
        <f>+I555</f>
        <v>22380</v>
      </c>
      <c r="J577" s="111">
        <f>+J555</f>
        <v>19134</v>
      </c>
    </row>
    <row r="578" spans="3:10" ht="12.75">
      <c r="C578" s="115" t="s">
        <v>38</v>
      </c>
      <c r="D578" s="351"/>
      <c r="E578" s="116"/>
      <c r="F578" s="117">
        <f>+F576+F577</f>
        <v>35386</v>
      </c>
      <c r="G578" s="117">
        <f>+G576+G577</f>
        <v>32855</v>
      </c>
      <c r="H578" s="118">
        <f>+H576+H577</f>
        <v>3459</v>
      </c>
      <c r="I578" s="119">
        <f>+I576+I577</f>
        <v>71700</v>
      </c>
      <c r="J578" s="118">
        <f>SUM(J576:J577)</f>
        <v>66157</v>
      </c>
    </row>
    <row r="579" spans="3:10" ht="12.75">
      <c r="C579" s="120" t="s">
        <v>384</v>
      </c>
      <c r="D579" s="352"/>
      <c r="E579" s="121"/>
      <c r="F579" s="361">
        <f>SUM(F578/I578)</f>
        <v>0.49352859135285915</v>
      </c>
      <c r="G579" s="361">
        <f>SUM(G578/I578)</f>
        <v>0.4582287308228731</v>
      </c>
      <c r="H579" s="364">
        <f>SUM(H578/I578)</f>
        <v>0.048242677824267784</v>
      </c>
      <c r="I579" s="362">
        <f>SUM(I578/I578)</f>
        <v>1</v>
      </c>
      <c r="J579" s="363">
        <f>SUM(J578/I578)</f>
        <v>0.9226917712691771</v>
      </c>
    </row>
  </sheetData>
  <printOptions horizontalCentered="1"/>
  <pageMargins left="0.46" right="0.39" top="0.9" bottom="0.24" header="0.16" footer="0.24"/>
  <pageSetup horizontalDpi="600" verticalDpi="600" orientation="portrait" paperSize="9" scale="70" r:id="rId1"/>
  <rowBreaks count="9" manualBreakCount="9">
    <brk id="65" min="2" max="9" man="1"/>
    <brk id="133" min="2" max="9" man="1"/>
    <brk id="212" min="2" max="9" man="1"/>
    <brk id="288" min="2" max="9" man="1"/>
    <brk id="360" min="2" max="9" man="1"/>
    <brk id="434" min="2" max="9" man="1"/>
    <brk id="508" min="2" max="9" man="1"/>
    <brk id="598" min="2" max="9" man="1"/>
    <brk id="712" min="2" max="9" man="1"/>
  </rowBreaks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96"/>
  <sheetViews>
    <sheetView showGridLines="0" workbookViewId="0" topLeftCell="A1">
      <pane ySplit="8" topLeftCell="BM72" activePane="bottomLeft" state="frozen"/>
      <selection pane="topLeft" activeCell="A1" sqref="A1"/>
      <selection pane="bottomLeft" activeCell="E100" sqref="E100"/>
    </sheetView>
  </sheetViews>
  <sheetFormatPr defaultColWidth="9.140625" defaultRowHeight="12.75"/>
  <cols>
    <col min="1" max="1" width="30.00390625" style="565" customWidth="1"/>
    <col min="2" max="3" width="9.28125" style="373" customWidth="1"/>
    <col min="4" max="4" width="9.28125" style="567" customWidth="1"/>
    <col min="5" max="6" width="9.28125" style="408" customWidth="1"/>
    <col min="7" max="10" width="9.28125" style="373" customWidth="1"/>
    <col min="11" max="11" width="9.28125" style="569" customWidth="1"/>
    <col min="12" max="12" width="2.421875" style="373" customWidth="1"/>
    <col min="13" max="13" width="7.8515625" style="378" bestFit="1" customWidth="1"/>
    <col min="14" max="14" width="5.140625" style="378" customWidth="1"/>
    <col min="15" max="16384" width="10.28125" style="373" customWidth="1"/>
  </cols>
  <sheetData>
    <row r="1" spans="1:16" ht="23.25" customHeight="1">
      <c r="A1" s="365" t="s">
        <v>385</v>
      </c>
      <c r="B1" s="366"/>
      <c r="C1" s="367"/>
      <c r="D1" s="368"/>
      <c r="E1" s="369"/>
      <c r="F1" s="369"/>
      <c r="G1" s="370"/>
      <c r="H1" s="370"/>
      <c r="I1" s="370"/>
      <c r="J1" s="370"/>
      <c r="K1" s="316" t="s">
        <v>386</v>
      </c>
      <c r="L1" s="371"/>
      <c r="M1" s="372"/>
      <c r="N1" s="372"/>
      <c r="O1" s="371"/>
      <c r="P1" s="371"/>
    </row>
    <row r="2" spans="1:11" ht="12.75">
      <c r="A2" s="374" t="s">
        <v>387</v>
      </c>
      <c r="B2" s="375"/>
      <c r="C2" s="376"/>
      <c r="D2" s="368"/>
      <c r="E2" s="369"/>
      <c r="F2" s="369"/>
      <c r="G2" s="370"/>
      <c r="H2" s="370"/>
      <c r="I2" s="370"/>
      <c r="J2" s="370"/>
      <c r="K2" s="377"/>
    </row>
    <row r="3" spans="1:11" ht="12.75">
      <c r="A3" s="379" t="s">
        <v>388</v>
      </c>
      <c r="B3" s="375"/>
      <c r="C3" s="376"/>
      <c r="D3" s="368"/>
      <c r="E3" s="369"/>
      <c r="F3" s="369"/>
      <c r="G3" s="370"/>
      <c r="H3" s="370"/>
      <c r="I3" s="370"/>
      <c r="J3" s="370"/>
      <c r="K3" s="377"/>
    </row>
    <row r="4" spans="1:11" ht="8.25" customHeight="1">
      <c r="A4" s="380"/>
      <c r="B4" s="375"/>
      <c r="C4" s="376"/>
      <c r="D4" s="368"/>
      <c r="E4" s="369"/>
      <c r="F4" s="369"/>
      <c r="G4" s="370"/>
      <c r="H4" s="370"/>
      <c r="I4" s="370"/>
      <c r="J4" s="370"/>
      <c r="K4" s="377"/>
    </row>
    <row r="5" spans="1:12" ht="12.75" customHeight="1">
      <c r="A5" s="381"/>
      <c r="B5" s="382" t="s">
        <v>389</v>
      </c>
      <c r="C5" s="383"/>
      <c r="D5" s="384"/>
      <c r="E5" s="385" t="s">
        <v>390</v>
      </c>
      <c r="F5" s="386"/>
      <c r="G5" s="382" t="s">
        <v>390</v>
      </c>
      <c r="H5" s="387"/>
      <c r="I5" s="388" t="s">
        <v>38</v>
      </c>
      <c r="J5" s="389" t="s">
        <v>38</v>
      </c>
      <c r="K5" s="390"/>
      <c r="L5" s="391"/>
    </row>
    <row r="6" spans="1:13" ht="12.75" customHeight="1">
      <c r="A6" s="381"/>
      <c r="B6" s="392" t="s">
        <v>391</v>
      </c>
      <c r="C6" s="393"/>
      <c r="D6" s="394"/>
      <c r="E6" s="395" t="s">
        <v>392</v>
      </c>
      <c r="F6" s="396"/>
      <c r="G6" s="392" t="s">
        <v>393</v>
      </c>
      <c r="H6" s="397"/>
      <c r="I6" s="398" t="s">
        <v>394</v>
      </c>
      <c r="J6" s="399" t="s">
        <v>394</v>
      </c>
      <c r="K6" s="400"/>
      <c r="L6" s="401"/>
      <c r="M6" s="402"/>
    </row>
    <row r="7" spans="1:15" ht="12.75">
      <c r="A7" s="380"/>
      <c r="B7" s="403" t="s">
        <v>395</v>
      </c>
      <c r="C7" s="404" t="s">
        <v>396</v>
      </c>
      <c r="D7" s="405"/>
      <c r="E7" s="587" t="s">
        <v>397</v>
      </c>
      <c r="F7" s="588"/>
      <c r="G7" s="406" t="s">
        <v>398</v>
      </c>
      <c r="H7" s="397"/>
      <c r="I7" s="398"/>
      <c r="J7" s="399"/>
      <c r="K7" s="400"/>
      <c r="L7" s="391"/>
      <c r="M7" s="401"/>
      <c r="N7" s="407"/>
      <c r="O7" s="408"/>
    </row>
    <row r="8" spans="1:15" ht="12.75">
      <c r="A8" s="380"/>
      <c r="B8" s="409">
        <v>2010</v>
      </c>
      <c r="C8" s="410">
        <v>2009</v>
      </c>
      <c r="D8" s="411" t="s">
        <v>399</v>
      </c>
      <c r="E8" s="409" t="s">
        <v>400</v>
      </c>
      <c r="F8" s="412" t="s">
        <v>401</v>
      </c>
      <c r="G8" s="413" t="s">
        <v>400</v>
      </c>
      <c r="H8" s="414" t="s">
        <v>401</v>
      </c>
      <c r="I8" s="415">
        <v>2010</v>
      </c>
      <c r="J8" s="416">
        <v>2009</v>
      </c>
      <c r="K8" s="417" t="s">
        <v>399</v>
      </c>
      <c r="L8" s="418"/>
      <c r="M8" s="419"/>
      <c r="N8" s="408"/>
      <c r="O8" s="408"/>
    </row>
    <row r="9" spans="1:12" ht="12.75">
      <c r="A9" s="131" t="s">
        <v>35</v>
      </c>
      <c r="B9" s="420"/>
      <c r="C9" s="421"/>
      <c r="D9" s="422"/>
      <c r="E9" s="423"/>
      <c r="F9" s="424"/>
      <c r="G9" s="370"/>
      <c r="H9" s="425"/>
      <c r="I9" s="424"/>
      <c r="J9" s="426"/>
      <c r="K9" s="427"/>
      <c r="L9" s="391"/>
    </row>
    <row r="10" spans="1:15" ht="12.75">
      <c r="A10" s="428" t="s">
        <v>36</v>
      </c>
      <c r="B10" s="429">
        <v>700</v>
      </c>
      <c r="C10" s="430">
        <v>1855</v>
      </c>
      <c r="D10" s="431">
        <v>0.37735849056603776</v>
      </c>
      <c r="E10" s="432">
        <v>2699.281081081081</v>
      </c>
      <c r="F10" s="433">
        <v>1243.8552398214574</v>
      </c>
      <c r="G10" s="434">
        <v>2549</v>
      </c>
      <c r="H10" s="435">
        <v>1278</v>
      </c>
      <c r="I10" s="436">
        <v>4643.1363209025385</v>
      </c>
      <c r="J10" s="435">
        <v>5682</v>
      </c>
      <c r="K10" s="437">
        <v>0.8171658431718652</v>
      </c>
      <c r="L10" s="438"/>
      <c r="O10" s="378"/>
    </row>
    <row r="11" spans="1:15" ht="12.75">
      <c r="A11" s="143" t="s">
        <v>185</v>
      </c>
      <c r="B11" s="429">
        <v>780</v>
      </c>
      <c r="C11" s="145">
        <v>310</v>
      </c>
      <c r="D11" s="439">
        <v>2.5161290322580645</v>
      </c>
      <c r="E11" s="432">
        <v>239.81216216216214</v>
      </c>
      <c r="F11" s="433">
        <v>110.50780023207163</v>
      </c>
      <c r="G11" s="440">
        <v>228</v>
      </c>
      <c r="H11" s="441">
        <v>114</v>
      </c>
      <c r="I11" s="436">
        <v>1130.3199623942337</v>
      </c>
      <c r="J11" s="441">
        <v>652</v>
      </c>
      <c r="K11" s="442">
        <v>1.7336195742242848</v>
      </c>
      <c r="L11" s="438"/>
      <c r="O11" s="378"/>
    </row>
    <row r="12" spans="1:17" ht="12.75">
      <c r="A12" s="428" t="s">
        <v>37</v>
      </c>
      <c r="B12" s="429">
        <v>0</v>
      </c>
      <c r="C12" s="430">
        <v>0</v>
      </c>
      <c r="D12" s="431">
        <v>0</v>
      </c>
      <c r="E12" s="432">
        <v>200.77297297297295</v>
      </c>
      <c r="F12" s="433">
        <v>92.5181583338274</v>
      </c>
      <c r="G12" s="434">
        <v>174</v>
      </c>
      <c r="H12" s="435">
        <v>87</v>
      </c>
      <c r="I12" s="436">
        <v>293.29113130680037</v>
      </c>
      <c r="J12" s="435">
        <v>261</v>
      </c>
      <c r="K12" s="437">
        <v>1.1237208096045992</v>
      </c>
      <c r="L12" s="438"/>
      <c r="O12" s="378"/>
      <c r="Q12" s="371"/>
    </row>
    <row r="13" spans="1:15" ht="12.75">
      <c r="A13" s="143" t="s">
        <v>22</v>
      </c>
      <c r="B13" s="429">
        <v>478</v>
      </c>
      <c r="C13" s="145">
        <v>400</v>
      </c>
      <c r="D13" s="439">
        <v>1.195</v>
      </c>
      <c r="E13" s="443">
        <v>245.38918918918918</v>
      </c>
      <c r="F13" s="433">
        <v>113.07774907467794</v>
      </c>
      <c r="G13" s="444">
        <v>141</v>
      </c>
      <c r="H13" s="441">
        <v>71</v>
      </c>
      <c r="I13" s="436">
        <v>836.4669382638672</v>
      </c>
      <c r="J13" s="441">
        <v>612</v>
      </c>
      <c r="K13" s="442">
        <v>1.3667760429148157</v>
      </c>
      <c r="L13" s="438"/>
      <c r="O13" s="378"/>
    </row>
    <row r="14" spans="1:15" ht="12.75">
      <c r="A14" s="428" t="s">
        <v>402</v>
      </c>
      <c r="B14" s="429">
        <v>355</v>
      </c>
      <c r="C14" s="430">
        <v>380</v>
      </c>
      <c r="D14" s="431">
        <v>0.9342105263157895</v>
      </c>
      <c r="E14" s="432">
        <v>1148.8675675675674</v>
      </c>
      <c r="F14" s="433">
        <v>529.4094615769013</v>
      </c>
      <c r="G14" s="434">
        <v>1098</v>
      </c>
      <c r="H14" s="435">
        <v>550</v>
      </c>
      <c r="I14" s="436">
        <v>2033.2770291444688</v>
      </c>
      <c r="J14" s="435">
        <v>2028</v>
      </c>
      <c r="K14" s="437">
        <v>1.002602085376957</v>
      </c>
      <c r="L14" s="438"/>
      <c r="O14" s="378"/>
    </row>
    <row r="15" spans="1:15" ht="12.75">
      <c r="A15" s="143" t="s">
        <v>403</v>
      </c>
      <c r="B15" s="429">
        <v>154</v>
      </c>
      <c r="C15" s="145">
        <v>248</v>
      </c>
      <c r="D15" s="439">
        <v>0.6209677419354839</v>
      </c>
      <c r="E15" s="432">
        <v>334.6216216216216</v>
      </c>
      <c r="F15" s="433">
        <v>154.19693055637902</v>
      </c>
      <c r="G15" s="440">
        <v>544</v>
      </c>
      <c r="H15" s="441">
        <v>273</v>
      </c>
      <c r="I15" s="436">
        <v>642.8185521780006</v>
      </c>
      <c r="J15" s="441">
        <v>1065</v>
      </c>
      <c r="K15" s="442">
        <v>0.6035854950028174</v>
      </c>
      <c r="L15" s="438"/>
      <c r="O15" s="378"/>
    </row>
    <row r="16" spans="1:15" ht="12.75">
      <c r="A16" s="445" t="s">
        <v>38</v>
      </c>
      <c r="B16" s="446">
        <v>2467</v>
      </c>
      <c r="C16" s="447">
        <v>3193</v>
      </c>
      <c r="D16" s="448">
        <v>0.7726276229251487</v>
      </c>
      <c r="E16" s="449">
        <v>4868.744594594595</v>
      </c>
      <c r="F16" s="450">
        <v>2243.565339595315</v>
      </c>
      <c r="G16" s="451">
        <v>4734</v>
      </c>
      <c r="H16" s="452">
        <v>2373</v>
      </c>
      <c r="I16" s="453">
        <v>9579.30993418991</v>
      </c>
      <c r="J16" s="452">
        <v>10300</v>
      </c>
      <c r="K16" s="454">
        <v>1.03</v>
      </c>
      <c r="L16" s="455"/>
      <c r="M16" s="456"/>
      <c r="N16" s="456"/>
      <c r="O16" s="378"/>
    </row>
    <row r="17" spans="1:15" ht="7.5" customHeight="1">
      <c r="A17" s="380"/>
      <c r="B17" s="457"/>
      <c r="C17" s="458"/>
      <c r="D17" s="459"/>
      <c r="E17" s="432"/>
      <c r="F17" s="432"/>
      <c r="G17" s="460"/>
      <c r="H17" s="461"/>
      <c r="I17" s="436">
        <v>0</v>
      </c>
      <c r="J17" s="462"/>
      <c r="K17" s="390"/>
      <c r="O17" s="378"/>
    </row>
    <row r="18" spans="1:15" ht="12.75">
      <c r="A18" s="154" t="s">
        <v>39</v>
      </c>
      <c r="B18" s="463"/>
      <c r="C18" s="153"/>
      <c r="D18" s="459"/>
      <c r="E18" s="432"/>
      <c r="F18" s="432"/>
      <c r="G18" s="464"/>
      <c r="H18" s="465"/>
      <c r="I18" s="436">
        <v>0</v>
      </c>
      <c r="J18" s="462"/>
      <c r="K18" s="400"/>
      <c r="O18" s="378"/>
    </row>
    <row r="19" spans="1:15" ht="12.75">
      <c r="A19" s="428" t="s">
        <v>40</v>
      </c>
      <c r="B19" s="429">
        <v>836</v>
      </c>
      <c r="C19" s="430">
        <v>743</v>
      </c>
      <c r="D19" s="431">
        <v>1.1251682368775235</v>
      </c>
      <c r="E19" s="432">
        <v>797.5148648648648</v>
      </c>
      <c r="F19" s="433">
        <v>367.50268449270334</v>
      </c>
      <c r="G19" s="466">
        <v>652</v>
      </c>
      <c r="H19" s="435">
        <v>327</v>
      </c>
      <c r="I19" s="436">
        <v>2001.017549357568</v>
      </c>
      <c r="J19" s="467">
        <v>1722</v>
      </c>
      <c r="K19" s="437">
        <v>1.1620310971879024</v>
      </c>
      <c r="L19" s="438"/>
      <c r="O19" s="378"/>
    </row>
    <row r="20" spans="1:15" ht="12.75">
      <c r="A20" s="143" t="s">
        <v>41</v>
      </c>
      <c r="B20" s="429">
        <v>240</v>
      </c>
      <c r="C20" s="145">
        <v>236</v>
      </c>
      <c r="D20" s="439">
        <v>1.0169491525423728</v>
      </c>
      <c r="E20" s="432">
        <v>524.2405405405405</v>
      </c>
      <c r="F20" s="433">
        <v>241.57519120499379</v>
      </c>
      <c r="G20" s="464">
        <v>451</v>
      </c>
      <c r="H20" s="465">
        <v>226</v>
      </c>
      <c r="I20" s="436">
        <v>1005.8157317455342</v>
      </c>
      <c r="J20" s="468">
        <v>913</v>
      </c>
      <c r="K20" s="442">
        <v>1.1016601662054044</v>
      </c>
      <c r="L20" s="438"/>
      <c r="O20" s="378"/>
    </row>
    <row r="21" spans="1:15" ht="12.75">
      <c r="A21" s="428" t="s">
        <v>42</v>
      </c>
      <c r="B21" s="429">
        <v>5</v>
      </c>
      <c r="C21" s="430">
        <v>5</v>
      </c>
      <c r="D21" s="431">
        <v>1</v>
      </c>
      <c r="E21" s="432">
        <v>451.73918918918923</v>
      </c>
      <c r="F21" s="433">
        <v>208.1658562511117</v>
      </c>
      <c r="G21" s="466">
        <v>511</v>
      </c>
      <c r="H21" s="435">
        <v>256</v>
      </c>
      <c r="I21" s="436">
        <v>664.9050454403009</v>
      </c>
      <c r="J21" s="467">
        <v>772</v>
      </c>
      <c r="K21" s="437">
        <v>0.8612759655962448</v>
      </c>
      <c r="L21" s="438"/>
      <c r="O21" s="378"/>
    </row>
    <row r="22" spans="1:15" ht="12.75">
      <c r="A22" s="143" t="s">
        <v>21</v>
      </c>
      <c r="B22" s="429">
        <v>2430</v>
      </c>
      <c r="C22" s="145">
        <v>2650</v>
      </c>
      <c r="D22" s="469">
        <v>0.9169811320754717</v>
      </c>
      <c r="E22" s="432">
        <v>652.5121621621621</v>
      </c>
      <c r="F22" s="433">
        <v>300.68401458493906</v>
      </c>
      <c r="G22" s="464">
        <v>544</v>
      </c>
      <c r="H22" s="465">
        <v>273</v>
      </c>
      <c r="I22" s="436">
        <v>3383.196176747101</v>
      </c>
      <c r="J22" s="468">
        <v>3467</v>
      </c>
      <c r="K22" s="442">
        <v>0.9758281444323914</v>
      </c>
      <c r="L22" s="438"/>
      <c r="O22" s="378"/>
    </row>
    <row r="23" spans="1:15" ht="12.75">
      <c r="A23" s="428" t="s">
        <v>17</v>
      </c>
      <c r="B23" s="429">
        <v>727</v>
      </c>
      <c r="C23" s="430">
        <v>774</v>
      </c>
      <c r="D23" s="431">
        <v>0.9392764857881137</v>
      </c>
      <c r="E23" s="432">
        <v>568.8567567567567</v>
      </c>
      <c r="F23" s="433">
        <v>262.13478194584434</v>
      </c>
      <c r="G23" s="466">
        <v>603</v>
      </c>
      <c r="H23" s="435">
        <v>302</v>
      </c>
      <c r="I23" s="436">
        <v>1557.9915387026008</v>
      </c>
      <c r="J23" s="467">
        <v>1679</v>
      </c>
      <c r="K23" s="437">
        <v>0.9279282541409177</v>
      </c>
      <c r="L23" s="438"/>
      <c r="O23" s="378"/>
    </row>
    <row r="24" spans="1:15" ht="12.75">
      <c r="A24" s="143" t="s">
        <v>404</v>
      </c>
      <c r="B24" s="429">
        <v>44</v>
      </c>
      <c r="C24" s="145">
        <v>96</v>
      </c>
      <c r="D24" s="439">
        <v>0.4583333333333333</v>
      </c>
      <c r="E24" s="432">
        <v>55.770270270270274</v>
      </c>
      <c r="F24" s="433">
        <v>25.699488426063173</v>
      </c>
      <c r="G24" s="470">
        <v>0</v>
      </c>
      <c r="H24" s="441">
        <v>0</v>
      </c>
      <c r="I24" s="436">
        <v>125.46975869633344</v>
      </c>
      <c r="J24" s="468">
        <v>96</v>
      </c>
      <c r="K24" s="442">
        <v>1.3069766530868068</v>
      </c>
      <c r="L24" s="438"/>
      <c r="O24" s="378"/>
    </row>
    <row r="25" spans="1:15" ht="12.75">
      <c r="A25" s="428" t="s">
        <v>263</v>
      </c>
      <c r="B25" s="429">
        <v>0</v>
      </c>
      <c r="C25" s="430">
        <v>75</v>
      </c>
      <c r="D25" s="431">
        <v>0</v>
      </c>
      <c r="E25" s="432">
        <v>0</v>
      </c>
      <c r="F25" s="433">
        <v>0</v>
      </c>
      <c r="G25" s="466">
        <v>0</v>
      </c>
      <c r="H25" s="435">
        <v>0</v>
      </c>
      <c r="I25" s="436">
        <v>0</v>
      </c>
      <c r="J25" s="467">
        <v>75</v>
      </c>
      <c r="K25" s="437">
        <v>0</v>
      </c>
      <c r="L25" s="438"/>
      <c r="O25" s="372"/>
    </row>
    <row r="26" spans="1:15" ht="12.75">
      <c r="A26" s="143" t="s">
        <v>340</v>
      </c>
      <c r="B26" s="429">
        <v>255</v>
      </c>
      <c r="C26" s="145">
        <v>0</v>
      </c>
      <c r="D26" s="439" t="e">
        <v>#DIV/0!</v>
      </c>
      <c r="E26" s="432">
        <v>55.770270270270274</v>
      </c>
      <c r="F26" s="433">
        <v>25.699488426063173</v>
      </c>
      <c r="G26" s="470">
        <v>0</v>
      </c>
      <c r="H26" s="441">
        <v>0</v>
      </c>
      <c r="I26" s="436">
        <v>336.46975869633343</v>
      </c>
      <c r="J26" s="468">
        <v>0</v>
      </c>
      <c r="K26" s="442"/>
      <c r="L26" s="438"/>
      <c r="O26" s="378"/>
    </row>
    <row r="27" spans="1:15" ht="12.75">
      <c r="A27" s="428" t="s">
        <v>341</v>
      </c>
      <c r="B27" s="429">
        <v>55</v>
      </c>
      <c r="C27" s="430">
        <v>0</v>
      </c>
      <c r="D27" s="431" t="e">
        <v>#DIV/0!</v>
      </c>
      <c r="E27" s="432">
        <v>278.85135135135135</v>
      </c>
      <c r="F27" s="433">
        <v>128.49744213031585</v>
      </c>
      <c r="G27" s="466">
        <v>0</v>
      </c>
      <c r="H27" s="435">
        <v>0</v>
      </c>
      <c r="I27" s="436">
        <v>462.3487934816672</v>
      </c>
      <c r="J27" s="467">
        <v>0</v>
      </c>
      <c r="K27" s="437"/>
      <c r="L27" s="438"/>
      <c r="O27" s="378"/>
    </row>
    <row r="28" spans="1:15" s="371" customFormat="1" ht="12.75">
      <c r="A28" s="143" t="s">
        <v>405</v>
      </c>
      <c r="B28" s="429">
        <v>400</v>
      </c>
      <c r="C28" s="145">
        <v>520</v>
      </c>
      <c r="D28" s="439">
        <v>0.7692307692307693</v>
      </c>
      <c r="E28" s="432">
        <v>329.04459459459457</v>
      </c>
      <c r="F28" s="433">
        <v>151.6269817137727</v>
      </c>
      <c r="G28" s="470">
        <v>0</v>
      </c>
      <c r="H28" s="441">
        <v>0</v>
      </c>
      <c r="I28" s="436">
        <v>880.6715763083673</v>
      </c>
      <c r="J28" s="468">
        <v>520</v>
      </c>
      <c r="K28" s="442">
        <v>1.6935991852083987</v>
      </c>
      <c r="L28" s="471"/>
      <c r="M28" s="372"/>
      <c r="N28" s="372"/>
      <c r="O28" s="372"/>
    </row>
    <row r="29" spans="1:15" ht="12.75">
      <c r="A29" s="445" t="s">
        <v>38</v>
      </c>
      <c r="B29" s="446">
        <v>4992</v>
      </c>
      <c r="C29" s="447">
        <v>5099</v>
      </c>
      <c r="D29" s="472">
        <v>0.9790154932339674</v>
      </c>
      <c r="E29" s="449">
        <v>3714.3</v>
      </c>
      <c r="F29" s="450">
        <v>1711.5859291758065</v>
      </c>
      <c r="G29" s="473">
        <v>2761</v>
      </c>
      <c r="H29" s="452">
        <v>1384</v>
      </c>
      <c r="I29" s="453">
        <v>10417.885929175805</v>
      </c>
      <c r="J29" s="474">
        <v>9244</v>
      </c>
      <c r="K29" s="475">
        <v>1.126988958154025</v>
      </c>
      <c r="L29" s="455"/>
      <c r="M29" s="456"/>
      <c r="N29" s="456"/>
      <c r="O29" s="378"/>
    </row>
    <row r="30" spans="1:15" ht="7.5" customHeight="1">
      <c r="A30" s="370"/>
      <c r="B30" s="457"/>
      <c r="C30" s="458"/>
      <c r="D30" s="459"/>
      <c r="E30" s="432"/>
      <c r="F30" s="433"/>
      <c r="G30" s="464"/>
      <c r="H30" s="465"/>
      <c r="I30" s="436">
        <v>0</v>
      </c>
      <c r="J30" s="462"/>
      <c r="K30" s="400"/>
      <c r="O30" s="378"/>
    </row>
    <row r="31" spans="1:15" ht="12.75">
      <c r="A31" s="154" t="s">
        <v>43</v>
      </c>
      <c r="B31" s="463"/>
      <c r="C31" s="153"/>
      <c r="D31" s="459"/>
      <c r="E31" s="432"/>
      <c r="F31" s="433"/>
      <c r="G31" s="464"/>
      <c r="H31" s="465"/>
      <c r="I31" s="436">
        <v>0</v>
      </c>
      <c r="J31" s="462"/>
      <c r="K31" s="400"/>
      <c r="O31" s="378"/>
    </row>
    <row r="32" spans="1:15" ht="12.75">
      <c r="A32" s="476" t="s">
        <v>44</v>
      </c>
      <c r="B32" s="477">
        <v>165</v>
      </c>
      <c r="C32" s="478">
        <v>190</v>
      </c>
      <c r="D32" s="431">
        <v>0.868421052631579</v>
      </c>
      <c r="E32" s="432">
        <v>368.08378378378376</v>
      </c>
      <c r="F32" s="433">
        <v>169.61662361201692</v>
      </c>
      <c r="G32" s="466">
        <v>223</v>
      </c>
      <c r="H32" s="435">
        <v>112</v>
      </c>
      <c r="I32" s="436">
        <v>702.7004073958007</v>
      </c>
      <c r="J32" s="467">
        <v>525</v>
      </c>
      <c r="K32" s="437">
        <v>1.3384769664681917</v>
      </c>
      <c r="L32" s="438"/>
      <c r="O32" s="378"/>
    </row>
    <row r="33" spans="1:15" ht="12.75">
      <c r="A33" s="157" t="s">
        <v>264</v>
      </c>
      <c r="B33" s="477">
        <v>481</v>
      </c>
      <c r="C33" s="159">
        <v>191</v>
      </c>
      <c r="D33" s="439">
        <v>2.518324607329843</v>
      </c>
      <c r="E33" s="432">
        <v>423.854054054054</v>
      </c>
      <c r="F33" s="433">
        <v>195.3161120380801</v>
      </c>
      <c r="G33" s="464">
        <v>718</v>
      </c>
      <c r="H33" s="465">
        <v>360</v>
      </c>
      <c r="I33" s="436">
        <v>1100.1701660921342</v>
      </c>
      <c r="J33" s="468">
        <v>1269</v>
      </c>
      <c r="K33" s="442">
        <v>0.8669583657148417</v>
      </c>
      <c r="L33" s="438"/>
      <c r="O33" s="378"/>
    </row>
    <row r="34" spans="1:15" ht="12.75">
      <c r="A34" s="476" t="s">
        <v>273</v>
      </c>
      <c r="B34" s="477">
        <v>70</v>
      </c>
      <c r="C34" s="478">
        <v>110</v>
      </c>
      <c r="D34" s="431">
        <v>0.6363636363636364</v>
      </c>
      <c r="E34" s="432">
        <v>189.61891891891895</v>
      </c>
      <c r="F34" s="433">
        <v>87.37826064861478</v>
      </c>
      <c r="G34" s="466">
        <v>163</v>
      </c>
      <c r="H34" s="435">
        <v>82</v>
      </c>
      <c r="I34" s="436">
        <v>346.99717956753375</v>
      </c>
      <c r="J34" s="467">
        <v>355</v>
      </c>
      <c r="K34" s="437">
        <v>0.9774568438522078</v>
      </c>
      <c r="L34" s="438"/>
      <c r="O34" s="378"/>
    </row>
    <row r="35" spans="1:15" ht="12.75">
      <c r="A35" s="157" t="s">
        <v>157</v>
      </c>
      <c r="B35" s="477">
        <v>244</v>
      </c>
      <c r="C35" s="159">
        <v>165</v>
      </c>
      <c r="D35" s="439">
        <v>1.4787878787878788</v>
      </c>
      <c r="E35" s="432">
        <v>903.4783783783785</v>
      </c>
      <c r="F35" s="433">
        <v>416.3317125022234</v>
      </c>
      <c r="G35" s="470">
        <v>679</v>
      </c>
      <c r="H35" s="441">
        <v>341</v>
      </c>
      <c r="I35" s="436">
        <v>1563.8100908806018</v>
      </c>
      <c r="J35" s="468">
        <v>1185</v>
      </c>
      <c r="K35" s="442">
        <v>1.3196709627684404</v>
      </c>
      <c r="L35" s="438"/>
      <c r="O35" s="378"/>
    </row>
    <row r="36" spans="1:15" ht="12.75">
      <c r="A36" s="476" t="s">
        <v>46</v>
      </c>
      <c r="B36" s="477">
        <v>243</v>
      </c>
      <c r="C36" s="478">
        <v>207</v>
      </c>
      <c r="D36" s="431">
        <v>1.173913043478261</v>
      </c>
      <c r="E36" s="432">
        <v>870.0162162162162</v>
      </c>
      <c r="F36" s="433">
        <v>400.9120194465854</v>
      </c>
      <c r="G36" s="466">
        <v>734</v>
      </c>
      <c r="H36" s="435">
        <v>368</v>
      </c>
      <c r="I36" s="436">
        <v>1513.9282356628016</v>
      </c>
      <c r="J36" s="467">
        <v>1309</v>
      </c>
      <c r="K36" s="437">
        <v>1.1565532739975566</v>
      </c>
      <c r="L36" s="438"/>
      <c r="O36" s="378"/>
    </row>
    <row r="37" spans="1:15" ht="12.75">
      <c r="A37" s="157" t="s">
        <v>47</v>
      </c>
      <c r="B37" s="477">
        <v>80</v>
      </c>
      <c r="C37" s="159">
        <v>96</v>
      </c>
      <c r="D37" s="439">
        <v>0.8333333333333334</v>
      </c>
      <c r="E37" s="432">
        <v>234.23513513513512</v>
      </c>
      <c r="F37" s="433">
        <v>107.93785138946531</v>
      </c>
      <c r="G37" s="470">
        <v>190</v>
      </c>
      <c r="H37" s="441">
        <v>95</v>
      </c>
      <c r="I37" s="436">
        <v>422.17298652460045</v>
      </c>
      <c r="J37" s="468">
        <v>381</v>
      </c>
      <c r="K37" s="442">
        <v>1.1080655814293976</v>
      </c>
      <c r="L37" s="438"/>
      <c r="O37" s="378"/>
    </row>
    <row r="38" spans="1:15" ht="12.75">
      <c r="A38" s="476" t="s">
        <v>48</v>
      </c>
      <c r="B38" s="477">
        <v>590</v>
      </c>
      <c r="C38" s="478">
        <v>935</v>
      </c>
      <c r="D38" s="431">
        <v>0.6310160427807486</v>
      </c>
      <c r="E38" s="432">
        <v>345.77567567567564</v>
      </c>
      <c r="F38" s="433">
        <v>159.33682824159163</v>
      </c>
      <c r="G38" s="466">
        <v>120</v>
      </c>
      <c r="H38" s="435">
        <v>60</v>
      </c>
      <c r="I38" s="436">
        <v>1095.1125039172673</v>
      </c>
      <c r="J38" s="467">
        <v>1115</v>
      </c>
      <c r="K38" s="437">
        <v>0.9821636806432891</v>
      </c>
      <c r="L38" s="438"/>
      <c r="O38" s="378"/>
    </row>
    <row r="39" spans="1:15" ht="12.75">
      <c r="A39" s="143" t="s">
        <v>49</v>
      </c>
      <c r="B39" s="429">
        <v>215</v>
      </c>
      <c r="C39" s="145">
        <v>185</v>
      </c>
      <c r="D39" s="469">
        <v>1.162162162162162</v>
      </c>
      <c r="E39" s="432">
        <v>290.0054054054054</v>
      </c>
      <c r="F39" s="433">
        <v>133.6373398155285</v>
      </c>
      <c r="G39" s="464">
        <v>43</v>
      </c>
      <c r="H39" s="465">
        <v>22</v>
      </c>
      <c r="I39" s="436">
        <v>638.6427452209339</v>
      </c>
      <c r="J39" s="468">
        <v>250</v>
      </c>
      <c r="K39" s="442">
        <v>2.5545709808837356</v>
      </c>
      <c r="L39" s="438"/>
      <c r="O39" s="378"/>
    </row>
    <row r="40" spans="1:15" ht="12.75">
      <c r="A40" s="428" t="s">
        <v>276</v>
      </c>
      <c r="B40" s="429">
        <v>110</v>
      </c>
      <c r="C40" s="430">
        <v>749</v>
      </c>
      <c r="D40" s="431">
        <v>0.14686248331108145</v>
      </c>
      <c r="E40" s="432">
        <v>284.42837837837834</v>
      </c>
      <c r="F40" s="433">
        <v>131.06739097292217</v>
      </c>
      <c r="G40" s="466">
        <v>0</v>
      </c>
      <c r="H40" s="435">
        <v>0</v>
      </c>
      <c r="I40" s="436">
        <v>525.4957693513005</v>
      </c>
      <c r="J40" s="467">
        <v>749</v>
      </c>
      <c r="K40" s="437">
        <v>0.7015964877854479</v>
      </c>
      <c r="L40" s="438"/>
      <c r="O40" s="378"/>
    </row>
    <row r="41" spans="1:15" ht="12.75">
      <c r="A41" s="143" t="s">
        <v>200</v>
      </c>
      <c r="B41" s="429">
        <v>214</v>
      </c>
      <c r="C41" s="145">
        <v>127</v>
      </c>
      <c r="D41" s="439">
        <v>1.68503937007874</v>
      </c>
      <c r="E41" s="432">
        <v>485.2013513513513</v>
      </c>
      <c r="F41" s="433">
        <v>223.58554930674956</v>
      </c>
      <c r="G41" s="470">
        <v>457</v>
      </c>
      <c r="H41" s="441">
        <v>229</v>
      </c>
      <c r="I41" s="436">
        <v>922.7869006581009</v>
      </c>
      <c r="J41" s="468">
        <v>813</v>
      </c>
      <c r="K41" s="442">
        <v>1.1350392382018462</v>
      </c>
      <c r="L41" s="438"/>
      <c r="O41" s="378"/>
    </row>
    <row r="42" spans="1:16" ht="12.75">
      <c r="A42" s="445" t="s">
        <v>38</v>
      </c>
      <c r="B42" s="446">
        <v>2412</v>
      </c>
      <c r="C42" s="447">
        <v>2955</v>
      </c>
      <c r="D42" s="472">
        <v>0.8162436548223351</v>
      </c>
      <c r="E42" s="449">
        <v>4394.697297297297</v>
      </c>
      <c r="F42" s="450">
        <v>2025.1196879737777</v>
      </c>
      <c r="G42" s="473">
        <v>3327</v>
      </c>
      <c r="H42" s="452">
        <v>1669</v>
      </c>
      <c r="I42" s="479">
        <v>8831.816985271074</v>
      </c>
      <c r="J42" s="447">
        <v>7951</v>
      </c>
      <c r="K42" s="480">
        <v>1.1107806546687302</v>
      </c>
      <c r="L42" s="481"/>
      <c r="M42" s="456"/>
      <c r="N42" s="456"/>
      <c r="O42" s="378"/>
      <c r="P42" s="378"/>
    </row>
    <row r="43" spans="1:15" ht="7.5" customHeight="1">
      <c r="A43" s="482"/>
      <c r="B43" s="483"/>
      <c r="C43" s="484"/>
      <c r="D43" s="459"/>
      <c r="E43" s="432"/>
      <c r="F43" s="433"/>
      <c r="G43" s="464"/>
      <c r="H43" s="465"/>
      <c r="I43" s="485"/>
      <c r="J43" s="462"/>
      <c r="K43" s="400"/>
      <c r="O43" s="378"/>
    </row>
    <row r="44" spans="1:15" ht="12.75">
      <c r="A44" s="154" t="s">
        <v>50</v>
      </c>
      <c r="B44" s="463"/>
      <c r="C44" s="153"/>
      <c r="D44" s="459"/>
      <c r="E44" s="432"/>
      <c r="F44" s="433"/>
      <c r="G44" s="464"/>
      <c r="H44" s="486"/>
      <c r="I44" s="487"/>
      <c r="J44" s="462"/>
      <c r="K44" s="400"/>
      <c r="O44" s="378"/>
    </row>
    <row r="45" spans="1:15" ht="12.75">
      <c r="A45" s="428" t="s">
        <v>352</v>
      </c>
      <c r="B45" s="429">
        <v>406</v>
      </c>
      <c r="C45" s="430">
        <v>309</v>
      </c>
      <c r="D45" s="431">
        <v>1.313915857605178</v>
      </c>
      <c r="E45" s="432">
        <v>591.1648648648649</v>
      </c>
      <c r="F45" s="433">
        <v>272.4145773162696</v>
      </c>
      <c r="G45" s="466">
        <v>489</v>
      </c>
      <c r="H45" s="435">
        <v>245</v>
      </c>
      <c r="I45" s="436">
        <v>1269.5794421811345</v>
      </c>
      <c r="J45" s="467">
        <v>1043</v>
      </c>
      <c r="K45" s="437">
        <v>1.2172381995984032</v>
      </c>
      <c r="L45" s="438"/>
      <c r="O45" s="378"/>
    </row>
    <row r="46" spans="1:15" ht="12.75">
      <c r="A46" s="143" t="s">
        <v>51</v>
      </c>
      <c r="B46" s="429">
        <v>5</v>
      </c>
      <c r="C46" s="145">
        <v>5</v>
      </c>
      <c r="D46" s="439">
        <v>1</v>
      </c>
      <c r="E46" s="432">
        <v>22.308108108108108</v>
      </c>
      <c r="F46" s="433">
        <v>10.279795370425267</v>
      </c>
      <c r="G46" s="464">
        <v>5</v>
      </c>
      <c r="H46" s="465">
        <v>3</v>
      </c>
      <c r="I46" s="436">
        <v>37.58790347853338</v>
      </c>
      <c r="J46" s="468">
        <v>13</v>
      </c>
      <c r="K46" s="442">
        <v>2.8913771906564136</v>
      </c>
      <c r="L46" s="438"/>
      <c r="O46" s="378"/>
    </row>
    <row r="47" spans="1:15" ht="12.75">
      <c r="A47" s="428" t="s">
        <v>52</v>
      </c>
      <c r="B47" s="429">
        <v>50</v>
      </c>
      <c r="C47" s="430">
        <v>46</v>
      </c>
      <c r="D47" s="431">
        <v>1.0869565217391304</v>
      </c>
      <c r="E47" s="432">
        <v>44.616216216216216</v>
      </c>
      <c r="F47" s="433">
        <v>20.559590740850535</v>
      </c>
      <c r="G47" s="466">
        <v>33</v>
      </c>
      <c r="H47" s="435">
        <v>16</v>
      </c>
      <c r="I47" s="436">
        <v>115.17580695706675</v>
      </c>
      <c r="J47" s="467">
        <v>95</v>
      </c>
      <c r="K47" s="437">
        <v>1.2123769153375448</v>
      </c>
      <c r="L47" s="438"/>
      <c r="O47" s="378"/>
    </row>
    <row r="48" spans="1:15" ht="12.75">
      <c r="A48" s="143" t="s">
        <v>406</v>
      </c>
      <c r="B48" s="429">
        <v>0</v>
      </c>
      <c r="C48" s="145">
        <v>330</v>
      </c>
      <c r="D48" s="469">
        <v>0</v>
      </c>
      <c r="E48" s="432">
        <v>228.65810810810808</v>
      </c>
      <c r="F48" s="433">
        <v>105.36790254685899</v>
      </c>
      <c r="G48" s="464">
        <v>201</v>
      </c>
      <c r="H48" s="465">
        <v>101</v>
      </c>
      <c r="I48" s="436">
        <v>334.0260106549671</v>
      </c>
      <c r="J48" s="468">
        <v>632</v>
      </c>
      <c r="K48" s="442">
        <v>0.5285221687578593</v>
      </c>
      <c r="L48" s="438"/>
      <c r="O48" s="378"/>
    </row>
    <row r="49" spans="1:15" ht="12.75">
      <c r="A49" s="428" t="s">
        <v>53</v>
      </c>
      <c r="B49" s="429">
        <v>300</v>
      </c>
      <c r="C49" s="430">
        <v>285</v>
      </c>
      <c r="D49" s="431">
        <v>1.0526315789473684</v>
      </c>
      <c r="E49" s="432">
        <v>479.6243243243243</v>
      </c>
      <c r="F49" s="433">
        <v>221.01560046414326</v>
      </c>
      <c r="G49" s="466">
        <v>359</v>
      </c>
      <c r="H49" s="435">
        <v>180</v>
      </c>
      <c r="I49" s="436">
        <v>1000.6399247884676</v>
      </c>
      <c r="J49" s="467">
        <v>824</v>
      </c>
      <c r="K49" s="437">
        <v>1.2143688407627033</v>
      </c>
      <c r="L49" s="438"/>
      <c r="O49" s="378"/>
    </row>
    <row r="50" spans="1:27" ht="12.75">
      <c r="A50" s="143" t="s">
        <v>54</v>
      </c>
      <c r="B50" s="429">
        <v>20</v>
      </c>
      <c r="C50" s="145">
        <v>20</v>
      </c>
      <c r="D50" s="469">
        <v>1</v>
      </c>
      <c r="E50" s="432">
        <v>16.73108108108108</v>
      </c>
      <c r="F50" s="433">
        <v>7.709846527818951</v>
      </c>
      <c r="G50" s="464">
        <v>0</v>
      </c>
      <c r="H50" s="465">
        <v>0</v>
      </c>
      <c r="I50" s="436">
        <v>44.44092760890003</v>
      </c>
      <c r="J50" s="468">
        <v>20</v>
      </c>
      <c r="K50" s="442">
        <v>2.2220463804450015</v>
      </c>
      <c r="L50" s="438"/>
      <c r="O50" s="378"/>
      <c r="AA50" s="371"/>
    </row>
    <row r="51" spans="1:15" ht="12.75">
      <c r="A51" s="428" t="s">
        <v>55</v>
      </c>
      <c r="B51" s="429">
        <v>15</v>
      </c>
      <c r="C51" s="430">
        <v>10</v>
      </c>
      <c r="D51" s="431">
        <v>1.5</v>
      </c>
      <c r="E51" s="432">
        <v>5.577027027027027</v>
      </c>
      <c r="F51" s="433">
        <v>2.569948842606317</v>
      </c>
      <c r="G51" s="466">
        <v>0</v>
      </c>
      <c r="H51" s="435">
        <v>0</v>
      </c>
      <c r="I51" s="436">
        <v>23.146975869633344</v>
      </c>
      <c r="J51" s="467">
        <v>10</v>
      </c>
      <c r="K51" s="437">
        <v>2.3146975869633346</v>
      </c>
      <c r="L51" s="438"/>
      <c r="O51" s="378"/>
    </row>
    <row r="52" spans="1:15" ht="12.75">
      <c r="A52" s="143" t="s">
        <v>353</v>
      </c>
      <c r="B52" s="429">
        <v>40</v>
      </c>
      <c r="C52" s="145">
        <v>35</v>
      </c>
      <c r="D52" s="469">
        <v>1.1428571428571428</v>
      </c>
      <c r="E52" s="432">
        <v>83.6554054054054</v>
      </c>
      <c r="F52" s="433">
        <v>38.549232639094754</v>
      </c>
      <c r="G52" s="464">
        <v>0</v>
      </c>
      <c r="H52" s="465">
        <v>0</v>
      </c>
      <c r="I52" s="436">
        <v>162.20463804450014</v>
      </c>
      <c r="J52" s="468">
        <v>35</v>
      </c>
      <c r="K52" s="442">
        <v>4.634418229842861</v>
      </c>
      <c r="L52" s="438"/>
      <c r="O52" s="378"/>
    </row>
    <row r="53" spans="1:16" ht="12.75">
      <c r="A53" s="445" t="s">
        <v>38</v>
      </c>
      <c r="B53" s="446">
        <v>836</v>
      </c>
      <c r="C53" s="447">
        <v>1040</v>
      </c>
      <c r="D53" s="472">
        <v>0.8038461538461539</v>
      </c>
      <c r="E53" s="449">
        <v>1472.3351351351348</v>
      </c>
      <c r="F53" s="450">
        <v>678.4664944480676</v>
      </c>
      <c r="G53" s="473">
        <v>1087</v>
      </c>
      <c r="H53" s="452">
        <v>545</v>
      </c>
      <c r="I53" s="479">
        <v>2986.801629583202</v>
      </c>
      <c r="J53" s="447">
        <v>2672</v>
      </c>
      <c r="K53" s="488">
        <v>1.117814981131438</v>
      </c>
      <c r="L53" s="455"/>
      <c r="M53" s="456"/>
      <c r="N53" s="456"/>
      <c r="O53" s="378"/>
      <c r="P53" s="378"/>
    </row>
    <row r="54" spans="1:15" ht="7.5" customHeight="1">
      <c r="A54" s="482"/>
      <c r="B54" s="489"/>
      <c r="C54" s="490"/>
      <c r="D54" s="491"/>
      <c r="E54" s="432"/>
      <c r="F54" s="433"/>
      <c r="G54" s="464"/>
      <c r="H54" s="486"/>
      <c r="I54" s="492"/>
      <c r="J54" s="461"/>
      <c r="K54" s="427"/>
      <c r="O54" s="378"/>
    </row>
    <row r="55" spans="1:15" ht="12.75">
      <c r="A55" s="154" t="s">
        <v>57</v>
      </c>
      <c r="B55" s="463"/>
      <c r="C55" s="153"/>
      <c r="D55" s="459"/>
      <c r="E55" s="432"/>
      <c r="F55" s="433"/>
      <c r="G55" s="464"/>
      <c r="H55" s="486"/>
      <c r="I55" s="493"/>
      <c r="J55" s="465"/>
      <c r="K55" s="427"/>
      <c r="O55" s="378"/>
    </row>
    <row r="56" spans="1:15" ht="12.75">
      <c r="A56" s="476" t="s">
        <v>58</v>
      </c>
      <c r="B56" s="477">
        <v>6005</v>
      </c>
      <c r="C56" s="478">
        <v>5274</v>
      </c>
      <c r="D56" s="431">
        <v>1.1386044747819493</v>
      </c>
      <c r="E56" s="432">
        <v>1076.3662162162161</v>
      </c>
      <c r="F56" s="433">
        <v>496.0001266230192</v>
      </c>
      <c r="G56" s="466">
        <v>734</v>
      </c>
      <c r="H56" s="494">
        <v>368</v>
      </c>
      <c r="I56" s="493">
        <v>7577.366342839236</v>
      </c>
      <c r="J56" s="435">
        <v>6376</v>
      </c>
      <c r="K56" s="437">
        <v>1.1884200663173206</v>
      </c>
      <c r="O56" s="378"/>
    </row>
    <row r="57" spans="1:15" ht="12.75">
      <c r="A57" s="157" t="s">
        <v>59</v>
      </c>
      <c r="B57" s="477">
        <v>1855</v>
      </c>
      <c r="C57" s="159">
        <v>1700</v>
      </c>
      <c r="D57" s="439">
        <v>1.0911764705882352</v>
      </c>
      <c r="E57" s="432">
        <v>496.35540540540535</v>
      </c>
      <c r="F57" s="433">
        <v>228.7254469919622</v>
      </c>
      <c r="G57" s="470">
        <v>576</v>
      </c>
      <c r="H57" s="444">
        <v>289</v>
      </c>
      <c r="I57" s="493">
        <v>2580.0808523973674</v>
      </c>
      <c r="J57" s="441">
        <v>2565</v>
      </c>
      <c r="K57" s="442">
        <v>1.0058794746188566</v>
      </c>
      <c r="O57" s="378"/>
    </row>
    <row r="58" spans="1:15" ht="12.75">
      <c r="A58" s="476" t="s">
        <v>292</v>
      </c>
      <c r="B58" s="477">
        <v>3661</v>
      </c>
      <c r="C58" s="478">
        <v>2870</v>
      </c>
      <c r="D58" s="431">
        <v>1.275609756097561</v>
      </c>
      <c r="E58" s="432">
        <v>747.3216216216217</v>
      </c>
      <c r="F58" s="433">
        <v>344.3731449092465</v>
      </c>
      <c r="G58" s="466">
        <v>0</v>
      </c>
      <c r="H58" s="494">
        <v>0</v>
      </c>
      <c r="I58" s="493">
        <v>4752.694766530868</v>
      </c>
      <c r="J58" s="435">
        <v>2870</v>
      </c>
      <c r="K58" s="437">
        <v>1.6559912078504766</v>
      </c>
      <c r="O58" s="378"/>
    </row>
    <row r="59" spans="1:15" ht="12.75">
      <c r="A59" s="143" t="s">
        <v>181</v>
      </c>
      <c r="B59" s="429">
        <v>70</v>
      </c>
      <c r="C59" s="145">
        <v>435</v>
      </c>
      <c r="D59" s="439">
        <v>0.16091954022988506</v>
      </c>
      <c r="E59" s="432">
        <v>0</v>
      </c>
      <c r="F59" s="433">
        <v>0</v>
      </c>
      <c r="G59" s="470">
        <v>0</v>
      </c>
      <c r="H59" s="444">
        <v>0</v>
      </c>
      <c r="I59" s="493">
        <v>70</v>
      </c>
      <c r="J59" s="441">
        <v>435</v>
      </c>
      <c r="K59" s="442">
        <v>0.16091954022988506</v>
      </c>
      <c r="L59" s="438"/>
      <c r="O59" s="378"/>
    </row>
    <row r="60" spans="1:15" ht="12.75">
      <c r="A60" s="428" t="s">
        <v>294</v>
      </c>
      <c r="B60" s="429">
        <v>1570</v>
      </c>
      <c r="C60" s="430">
        <v>1672</v>
      </c>
      <c r="D60" s="431">
        <v>0.9389952153110048</v>
      </c>
      <c r="E60" s="432">
        <v>580.0108108108108</v>
      </c>
      <c r="F60" s="433">
        <v>267.274679631057</v>
      </c>
      <c r="G60" s="466">
        <v>1201</v>
      </c>
      <c r="H60" s="494">
        <v>602</v>
      </c>
      <c r="I60" s="493">
        <v>2417.2854904418678</v>
      </c>
      <c r="J60" s="435">
        <v>3475</v>
      </c>
      <c r="K60" s="437">
        <v>0.6956217238681633</v>
      </c>
      <c r="L60" s="438"/>
      <c r="O60" s="378"/>
    </row>
    <row r="61" spans="1:15" ht="12.75">
      <c r="A61" s="143" t="s">
        <v>291</v>
      </c>
      <c r="B61" s="429">
        <v>240</v>
      </c>
      <c r="C61" s="145">
        <v>280</v>
      </c>
      <c r="D61" s="439">
        <v>0.8571428571428571</v>
      </c>
      <c r="E61" s="432">
        <v>228.65810810810808</v>
      </c>
      <c r="F61" s="433">
        <v>105.36790254685899</v>
      </c>
      <c r="G61" s="470">
        <v>1201</v>
      </c>
      <c r="H61" s="444">
        <v>602</v>
      </c>
      <c r="I61" s="493">
        <v>574.0260106549671</v>
      </c>
      <c r="J61" s="441">
        <v>2083</v>
      </c>
      <c r="K61" s="442">
        <v>0.2755765773667629</v>
      </c>
      <c r="L61" s="438"/>
      <c r="O61" s="378"/>
    </row>
    <row r="62" spans="1:15" ht="12.75">
      <c r="A62" s="428" t="s">
        <v>363</v>
      </c>
      <c r="B62" s="429">
        <v>555</v>
      </c>
      <c r="C62" s="430">
        <v>0</v>
      </c>
      <c r="D62" s="431" t="e">
        <v>#DIV/0!</v>
      </c>
      <c r="E62" s="432">
        <v>217.50405405405405</v>
      </c>
      <c r="F62" s="433">
        <v>100.22800486164635</v>
      </c>
      <c r="G62" s="466">
        <v>0</v>
      </c>
      <c r="H62" s="494">
        <v>0</v>
      </c>
      <c r="I62" s="493">
        <v>872.7320589157003</v>
      </c>
      <c r="J62" s="435">
        <v>0</v>
      </c>
      <c r="K62" s="437" t="e">
        <v>#DIV/0!</v>
      </c>
      <c r="L62" s="438"/>
      <c r="O62" s="378"/>
    </row>
    <row r="63" spans="1:15" ht="12.75">
      <c r="A63" s="495" t="s">
        <v>61</v>
      </c>
      <c r="B63" s="496">
        <v>-1340</v>
      </c>
      <c r="C63" s="497">
        <v>-1230</v>
      </c>
      <c r="D63" s="439">
        <v>1.089430894308943</v>
      </c>
      <c r="E63" s="432">
        <v>0</v>
      </c>
      <c r="F63" s="433">
        <v>0</v>
      </c>
      <c r="G63" s="498">
        <v>0</v>
      </c>
      <c r="H63" s="499">
        <v>0</v>
      </c>
      <c r="I63" s="493">
        <v>-1340</v>
      </c>
      <c r="J63" s="441">
        <v>-1230</v>
      </c>
      <c r="K63" s="442">
        <v>1.089430894308943</v>
      </c>
      <c r="L63" s="438"/>
      <c r="O63" s="378"/>
    </row>
    <row r="64" spans="1:15" ht="12.75">
      <c r="A64" s="445" t="s">
        <v>38</v>
      </c>
      <c r="B64" s="449">
        <v>12616</v>
      </c>
      <c r="C64" s="500">
        <v>11001</v>
      </c>
      <c r="D64" s="501">
        <v>1.1468048359240068</v>
      </c>
      <c r="E64" s="502">
        <v>3346.216216216216</v>
      </c>
      <c r="F64" s="503">
        <v>1541.9693055637902</v>
      </c>
      <c r="G64" s="473">
        <v>3712</v>
      </c>
      <c r="H64" s="451">
        <v>1861</v>
      </c>
      <c r="I64" s="479">
        <v>17504.185521780008</v>
      </c>
      <c r="J64" s="504">
        <v>16574</v>
      </c>
      <c r="K64" s="488">
        <v>1.056123176166285</v>
      </c>
      <c r="L64" s="455"/>
      <c r="M64" s="456"/>
      <c r="N64" s="456"/>
      <c r="O64" s="378"/>
    </row>
    <row r="65" spans="1:15" ht="6.75" customHeight="1">
      <c r="A65" s="505"/>
      <c r="B65" s="506"/>
      <c r="C65" s="507"/>
      <c r="D65" s="469"/>
      <c r="E65" s="508"/>
      <c r="F65" s="509"/>
      <c r="G65" s="510"/>
      <c r="H65" s="511"/>
      <c r="I65" s="512"/>
      <c r="J65" s="513"/>
      <c r="K65" s="514"/>
      <c r="L65" s="455"/>
      <c r="O65" s="378"/>
    </row>
    <row r="66" spans="1:15" ht="12.75">
      <c r="A66" s="515" t="s">
        <v>62</v>
      </c>
      <c r="B66" s="449">
        <v>23323</v>
      </c>
      <c r="C66" s="500">
        <v>23288</v>
      </c>
      <c r="D66" s="501">
        <v>1.001502919958777</v>
      </c>
      <c r="E66" s="449">
        <v>17796.293243243243</v>
      </c>
      <c r="F66" s="450">
        <v>8200.706756756757</v>
      </c>
      <c r="G66" s="516">
        <v>15621</v>
      </c>
      <c r="H66" s="516">
        <v>7832</v>
      </c>
      <c r="I66" s="517">
        <v>49320</v>
      </c>
      <c r="J66" s="518">
        <v>46743</v>
      </c>
      <c r="K66" s="475">
        <v>1.0551312495988705</v>
      </c>
      <c r="L66" s="519"/>
      <c r="M66" s="456"/>
      <c r="N66" s="456"/>
      <c r="O66" s="378"/>
    </row>
    <row r="67" spans="1:15" ht="6.75" customHeight="1">
      <c r="A67" s="380"/>
      <c r="B67" s="457"/>
      <c r="C67" s="458"/>
      <c r="D67" s="459"/>
      <c r="E67" s="423"/>
      <c r="F67" s="423"/>
      <c r="G67" s="520"/>
      <c r="H67" s="426"/>
      <c r="I67" s="487"/>
      <c r="J67" s="462"/>
      <c r="K67" s="400"/>
      <c r="L67" s="455"/>
      <c r="O67" s="378"/>
    </row>
    <row r="68" spans="1:16" ht="12.75">
      <c r="A68" s="154" t="s">
        <v>63</v>
      </c>
      <c r="B68" s="463"/>
      <c r="C68" s="153"/>
      <c r="D68" s="459"/>
      <c r="E68" s="423"/>
      <c r="F68" s="423"/>
      <c r="G68" s="520"/>
      <c r="H68" s="426"/>
      <c r="I68" s="487"/>
      <c r="J68" s="462"/>
      <c r="K68" s="400"/>
      <c r="O68" s="378"/>
      <c r="P68" s="378"/>
    </row>
    <row r="69" spans="1:15" ht="12.75">
      <c r="A69" s="428" t="s">
        <v>64</v>
      </c>
      <c r="B69" s="429">
        <v>3602</v>
      </c>
      <c r="C69" s="430">
        <v>3462</v>
      </c>
      <c r="D69" s="431">
        <v>1.0404390525707683</v>
      </c>
      <c r="E69" s="423"/>
      <c r="F69" s="423"/>
      <c r="G69" s="521"/>
      <c r="H69" s="522"/>
      <c r="I69" s="487"/>
      <c r="J69" s="434"/>
      <c r="K69" s="523"/>
      <c r="O69" s="378"/>
    </row>
    <row r="70" spans="1:15" ht="12.75">
      <c r="A70" s="143" t="s">
        <v>65</v>
      </c>
      <c r="B70" s="429">
        <v>290</v>
      </c>
      <c r="C70" s="145">
        <v>205</v>
      </c>
      <c r="D70" s="439">
        <v>1.4146341463414633</v>
      </c>
      <c r="E70" s="423"/>
      <c r="F70" s="423"/>
      <c r="G70" s="520"/>
      <c r="H70" s="426"/>
      <c r="I70" s="487"/>
      <c r="J70" s="462"/>
      <c r="K70" s="400"/>
      <c r="O70" s="378"/>
    </row>
    <row r="71" spans="1:15" ht="12.75">
      <c r="A71" s="428" t="s">
        <v>66</v>
      </c>
      <c r="B71" s="429">
        <v>450</v>
      </c>
      <c r="C71" s="430">
        <v>590</v>
      </c>
      <c r="D71" s="431">
        <v>0.7627118644067796</v>
      </c>
      <c r="E71" s="423"/>
      <c r="F71" s="423"/>
      <c r="G71" s="521"/>
      <c r="H71" s="522"/>
      <c r="I71" s="487"/>
      <c r="J71" s="434"/>
      <c r="K71" s="523"/>
      <c r="O71" s="378"/>
    </row>
    <row r="72" spans="1:15" ht="12.75">
      <c r="A72" s="143" t="s">
        <v>67</v>
      </c>
      <c r="B72" s="429">
        <v>310</v>
      </c>
      <c r="C72" s="145">
        <v>267</v>
      </c>
      <c r="D72" s="469">
        <v>1.1610486891385767</v>
      </c>
      <c r="E72" s="423"/>
      <c r="F72" s="423"/>
      <c r="G72" s="520"/>
      <c r="H72" s="426"/>
      <c r="I72" s="487"/>
      <c r="J72" s="462"/>
      <c r="K72" s="400"/>
      <c r="O72" s="378"/>
    </row>
    <row r="73" spans="1:15" ht="12.75">
      <c r="A73" s="428" t="s">
        <v>68</v>
      </c>
      <c r="B73" s="429">
        <v>710</v>
      </c>
      <c r="C73" s="430">
        <v>590</v>
      </c>
      <c r="D73" s="431">
        <v>1.2033898305084745</v>
      </c>
      <c r="E73" s="423"/>
      <c r="F73" s="423"/>
      <c r="G73" s="521"/>
      <c r="H73" s="522"/>
      <c r="I73" s="487"/>
      <c r="J73" s="434"/>
      <c r="K73" s="523"/>
      <c r="O73" s="378"/>
    </row>
    <row r="74" spans="1:15" ht="12.75">
      <c r="A74" s="143" t="s">
        <v>69</v>
      </c>
      <c r="B74" s="429">
        <v>20635</v>
      </c>
      <c r="C74" s="145">
        <v>18341</v>
      </c>
      <c r="D74" s="469">
        <v>1.1250749686494739</v>
      </c>
      <c r="E74" s="423"/>
      <c r="F74" s="423"/>
      <c r="G74" s="520"/>
      <c r="H74" s="426"/>
      <c r="I74" s="487"/>
      <c r="J74" s="462"/>
      <c r="K74" s="400"/>
      <c r="O74" s="378"/>
    </row>
    <row r="75" spans="1:15" ht="12.75">
      <c r="A75" s="445" t="s">
        <v>38</v>
      </c>
      <c r="B75" s="446">
        <v>25997</v>
      </c>
      <c r="C75" s="447">
        <v>23455</v>
      </c>
      <c r="D75" s="501">
        <v>1.1083777446173524</v>
      </c>
      <c r="E75" s="423"/>
      <c r="F75" s="423"/>
      <c r="G75" s="520"/>
      <c r="H75" s="426"/>
      <c r="I75" s="487"/>
      <c r="J75" s="462"/>
      <c r="K75" s="400"/>
      <c r="M75" s="373"/>
      <c r="O75" s="378"/>
    </row>
    <row r="76" spans="1:15" ht="6.75" customHeight="1">
      <c r="A76" s="505"/>
      <c r="B76" s="524"/>
      <c r="C76" s="525"/>
      <c r="D76" s="459"/>
      <c r="E76" s="526"/>
      <c r="F76" s="526"/>
      <c r="G76" s="527"/>
      <c r="H76" s="425"/>
      <c r="I76" s="485"/>
      <c r="J76" s="528"/>
      <c r="K76" s="390"/>
      <c r="O76" s="378"/>
    </row>
    <row r="77" spans="1:15" ht="12.75">
      <c r="A77" s="515" t="s">
        <v>70</v>
      </c>
      <c r="B77" s="446">
        <v>49320</v>
      </c>
      <c r="C77" s="447">
        <v>46743</v>
      </c>
      <c r="D77" s="529">
        <v>1.0551312495988705</v>
      </c>
      <c r="E77" s="530"/>
      <c r="F77" s="530"/>
      <c r="G77" s="531"/>
      <c r="H77" s="532"/>
      <c r="I77" s="479"/>
      <c r="J77" s="451"/>
      <c r="K77" s="475"/>
      <c r="L77" s="391"/>
      <c r="O77" s="378"/>
    </row>
    <row r="78" spans="1:15" ht="6.75" customHeight="1">
      <c r="A78" s="380"/>
      <c r="B78" s="457"/>
      <c r="C78" s="458"/>
      <c r="D78" s="459"/>
      <c r="E78" s="423"/>
      <c r="F78" s="423"/>
      <c r="G78" s="520"/>
      <c r="H78" s="426"/>
      <c r="I78" s="487"/>
      <c r="J78" s="462"/>
      <c r="K78" s="400"/>
      <c r="L78" s="455"/>
      <c r="O78" s="378"/>
    </row>
    <row r="79" spans="1:15" ht="12.75">
      <c r="A79" s="374" t="s">
        <v>71</v>
      </c>
      <c r="B79" s="457"/>
      <c r="C79" s="458"/>
      <c r="D79" s="459"/>
      <c r="E79" s="423"/>
      <c r="F79" s="423"/>
      <c r="G79" s="520"/>
      <c r="H79" s="426"/>
      <c r="I79" s="487"/>
      <c r="J79" s="462"/>
      <c r="K79" s="400"/>
      <c r="O79" s="378"/>
    </row>
    <row r="80" spans="1:15" ht="12.75">
      <c r="A80" s="533" t="s">
        <v>407</v>
      </c>
      <c r="B80" s="483">
        <v>22260</v>
      </c>
      <c r="C80" s="534">
        <v>19074</v>
      </c>
      <c r="D80" s="431">
        <v>1.1670336583831393</v>
      </c>
      <c r="E80" s="423"/>
      <c r="F80" s="535"/>
      <c r="G80" s="521"/>
      <c r="H80" s="522"/>
      <c r="I80" s="436">
        <v>22260</v>
      </c>
      <c r="J80" s="494">
        <v>19074</v>
      </c>
      <c r="K80" s="523"/>
      <c r="O80" s="378"/>
    </row>
    <row r="81" spans="1:15" ht="12.75">
      <c r="A81" s="536" t="s">
        <v>204</v>
      </c>
      <c r="B81" s="483">
        <v>120</v>
      </c>
      <c r="C81" s="537">
        <v>0</v>
      </c>
      <c r="D81" s="439" t="e">
        <v>#DIV/0!</v>
      </c>
      <c r="E81" s="423"/>
      <c r="F81" s="535"/>
      <c r="G81" s="538"/>
      <c r="H81" s="539"/>
      <c r="I81" s="436">
        <v>120</v>
      </c>
      <c r="J81" s="444"/>
      <c r="K81" s="540"/>
      <c r="O81" s="378"/>
    </row>
    <row r="82" spans="1:15" ht="12.75">
      <c r="A82" s="533" t="s">
        <v>199</v>
      </c>
      <c r="B82" s="483">
        <v>0</v>
      </c>
      <c r="C82" s="534">
        <v>60</v>
      </c>
      <c r="D82" s="431">
        <v>0</v>
      </c>
      <c r="E82" s="423"/>
      <c r="F82" s="535"/>
      <c r="G82" s="521"/>
      <c r="H82" s="522"/>
      <c r="I82" s="436">
        <v>0</v>
      </c>
      <c r="J82" s="494">
        <v>60</v>
      </c>
      <c r="K82" s="523"/>
      <c r="O82" s="378"/>
    </row>
    <row r="83" spans="1:15" ht="12.75">
      <c r="A83" s="445" t="s">
        <v>38</v>
      </c>
      <c r="B83" s="449">
        <v>22380</v>
      </c>
      <c r="C83" s="500">
        <v>19134</v>
      </c>
      <c r="D83" s="541">
        <v>1.169645656945751</v>
      </c>
      <c r="E83" s="530"/>
      <c r="F83" s="530"/>
      <c r="G83" s="531"/>
      <c r="H83" s="532"/>
      <c r="I83" s="517">
        <v>22380</v>
      </c>
      <c r="J83" s="516">
        <v>19134</v>
      </c>
      <c r="K83" s="475"/>
      <c r="L83" s="438"/>
      <c r="O83" s="378"/>
    </row>
    <row r="84" spans="1:15" ht="6.75" customHeight="1">
      <c r="A84" s="380"/>
      <c r="B84" s="457"/>
      <c r="C84" s="458"/>
      <c r="D84" s="542"/>
      <c r="E84" s="423"/>
      <c r="F84" s="423"/>
      <c r="G84" s="520"/>
      <c r="H84" s="426"/>
      <c r="I84" s="487"/>
      <c r="J84" s="462"/>
      <c r="K84" s="400"/>
      <c r="L84" s="455"/>
      <c r="O84" s="378"/>
    </row>
    <row r="85" spans="1:15" ht="12.75">
      <c r="A85" s="543" t="s">
        <v>408</v>
      </c>
      <c r="B85" s="544">
        <v>71700</v>
      </c>
      <c r="C85" s="545">
        <v>65877</v>
      </c>
      <c r="D85" s="472">
        <v>1.088392003278838</v>
      </c>
      <c r="E85" s="546"/>
      <c r="F85" s="546"/>
      <c r="G85" s="547"/>
      <c r="H85" s="548"/>
      <c r="I85" s="549">
        <v>71700</v>
      </c>
      <c r="J85" s="550">
        <v>65877</v>
      </c>
      <c r="K85" s="551"/>
      <c r="O85" s="378"/>
    </row>
    <row r="86" spans="1:15" ht="6.75" customHeight="1">
      <c r="A86" s="380"/>
      <c r="B86" s="462"/>
      <c r="C86" s="462"/>
      <c r="D86" s="368"/>
      <c r="E86" s="369"/>
      <c r="F86" s="369"/>
      <c r="G86" s="462"/>
      <c r="H86" s="370"/>
      <c r="I86" s="462"/>
      <c r="J86" s="370"/>
      <c r="K86" s="377"/>
      <c r="O86" s="378"/>
    </row>
    <row r="87" spans="1:15" ht="12.75">
      <c r="A87" s="552"/>
      <c r="B87" s="553"/>
      <c r="C87" s="553"/>
      <c r="D87" s="554"/>
      <c r="E87" s="555"/>
      <c r="F87" s="556"/>
      <c r="G87" s="370"/>
      <c r="H87" s="370"/>
      <c r="I87" s="370"/>
      <c r="J87" s="370"/>
      <c r="K87" s="377"/>
      <c r="O87" s="378"/>
    </row>
    <row r="88" spans="1:15" ht="12.75">
      <c r="A88" s="380"/>
      <c r="B88" s="462"/>
      <c r="C88" s="462"/>
      <c r="D88" s="377"/>
      <c r="E88" s="555"/>
      <c r="F88" s="557"/>
      <c r="G88" s="370"/>
      <c r="H88" s="370"/>
      <c r="I88" s="370"/>
      <c r="J88" s="370"/>
      <c r="K88" s="377"/>
      <c r="O88" s="378"/>
    </row>
    <row r="89" spans="1:15" ht="12.75">
      <c r="A89" s="558"/>
      <c r="B89" s="559"/>
      <c r="C89" s="559"/>
      <c r="D89" s="560"/>
      <c r="E89" s="555"/>
      <c r="F89" s="557"/>
      <c r="G89" s="370"/>
      <c r="H89" s="370"/>
      <c r="I89" s="370"/>
      <c r="J89" s="462"/>
      <c r="K89" s="377"/>
      <c r="O89" s="378"/>
    </row>
    <row r="90" spans="1:15" ht="12.75">
      <c r="A90" s="380"/>
      <c r="B90" s="462"/>
      <c r="C90" s="462"/>
      <c r="D90" s="377"/>
      <c r="E90" s="555"/>
      <c r="F90" s="462"/>
      <c r="G90" s="370"/>
      <c r="H90" s="370"/>
      <c r="I90" s="370"/>
      <c r="J90" s="370"/>
      <c r="K90" s="377"/>
      <c r="O90" s="378"/>
    </row>
    <row r="91" spans="1:15" ht="12.75">
      <c r="A91" s="558"/>
      <c r="B91" s="559"/>
      <c r="C91" s="559"/>
      <c r="D91" s="560"/>
      <c r="E91" s="555"/>
      <c r="F91" s="561"/>
      <c r="G91" s="370"/>
      <c r="H91" s="462"/>
      <c r="I91" s="370"/>
      <c r="J91" s="370"/>
      <c r="K91" s="377"/>
      <c r="O91" s="378"/>
    </row>
    <row r="92" spans="1:15" ht="12.75">
      <c r="A92" s="380"/>
      <c r="B92" s="462"/>
      <c r="C92" s="462"/>
      <c r="D92" s="377"/>
      <c r="E92" s="555"/>
      <c r="F92" s="462"/>
      <c r="G92" s="370"/>
      <c r="H92" s="370"/>
      <c r="I92" s="370"/>
      <c r="J92" s="370"/>
      <c r="K92" s="377"/>
      <c r="O92" s="378"/>
    </row>
    <row r="93" spans="1:15" ht="12.75">
      <c r="A93" s="558"/>
      <c r="B93" s="559"/>
      <c r="C93" s="559"/>
      <c r="D93" s="560"/>
      <c r="E93" s="555"/>
      <c r="F93" s="561"/>
      <c r="G93" s="370"/>
      <c r="H93" s="370"/>
      <c r="I93" s="370"/>
      <c r="J93" s="370"/>
      <c r="K93" s="377"/>
      <c r="O93" s="378"/>
    </row>
    <row r="94" spans="1:15" ht="12.75">
      <c r="A94" s="374"/>
      <c r="B94" s="562"/>
      <c r="C94" s="562"/>
      <c r="D94" s="563"/>
      <c r="E94" s="555"/>
      <c r="F94" s="564"/>
      <c r="G94" s="370"/>
      <c r="H94" s="370"/>
      <c r="I94" s="370"/>
      <c r="J94" s="370"/>
      <c r="K94" s="377"/>
      <c r="O94" s="378"/>
    </row>
    <row r="95" spans="2:15" ht="12.75">
      <c r="B95" s="566"/>
      <c r="G95" s="568"/>
      <c r="O95" s="378"/>
    </row>
    <row r="96" spans="1:15" ht="12.75">
      <c r="A96" s="570"/>
      <c r="B96" s="566"/>
      <c r="G96" s="568"/>
      <c r="O96" s="378"/>
    </row>
    <row r="97" ht="12.75"/>
    <row r="98" ht="12.75"/>
    <row r="99" ht="12.75"/>
  </sheetData>
  <mergeCells count="1">
    <mergeCell ref="E7:F7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6"/>
  <sheetViews>
    <sheetView workbookViewId="0" topLeftCell="A16">
      <selection activeCell="K56" sqref="K56"/>
    </sheetView>
  </sheetViews>
  <sheetFormatPr defaultColWidth="9.140625" defaultRowHeight="12.75"/>
  <cols>
    <col min="1" max="1" width="11.00390625" style="0" customWidth="1"/>
    <col min="2" max="2" width="38.28125" style="0" customWidth="1"/>
    <col min="3" max="3" width="11.57421875" style="0" customWidth="1"/>
    <col min="4" max="4" width="15.8515625" style="0" customWidth="1"/>
  </cols>
  <sheetData>
    <row r="2" spans="1:4" s="571" customFormat="1" ht="15.75">
      <c r="A2" s="571" t="s">
        <v>409</v>
      </c>
      <c r="D2" s="572" t="s">
        <v>410</v>
      </c>
    </row>
    <row r="3" s="571" customFormat="1" ht="15.75">
      <c r="D3" s="573"/>
    </row>
    <row r="4" ht="12.75">
      <c r="C4" s="574" t="s">
        <v>411</v>
      </c>
    </row>
    <row r="5" spans="1:3" ht="12.75">
      <c r="A5" s="575" t="s">
        <v>412</v>
      </c>
      <c r="C5" s="576"/>
    </row>
    <row r="6" spans="1:3" ht="12.75">
      <c r="A6" s="577">
        <v>10003</v>
      </c>
      <c r="B6" t="s">
        <v>329</v>
      </c>
      <c r="C6" s="578">
        <v>20</v>
      </c>
    </row>
    <row r="7" spans="1:3" ht="4.5" customHeight="1">
      <c r="A7" s="577"/>
      <c r="C7" s="578"/>
    </row>
    <row r="8" spans="1:3" ht="12.75">
      <c r="A8" s="579" t="s">
        <v>413</v>
      </c>
      <c r="C8" s="578"/>
    </row>
    <row r="9" spans="1:3" ht="12.75">
      <c r="A9" s="577">
        <v>11001</v>
      </c>
      <c r="B9" t="s">
        <v>85</v>
      </c>
      <c r="C9" s="578">
        <v>40</v>
      </c>
    </row>
    <row r="10" spans="1:3" ht="4.5" customHeight="1">
      <c r="A10" s="577"/>
      <c r="C10" s="578"/>
    </row>
    <row r="11" spans="1:3" ht="12.75">
      <c r="A11" s="579" t="s">
        <v>223</v>
      </c>
      <c r="C11" s="578"/>
    </row>
    <row r="12" spans="1:3" ht="12.75">
      <c r="A12" s="577">
        <v>20008</v>
      </c>
      <c r="B12" t="s">
        <v>225</v>
      </c>
      <c r="C12" s="578">
        <v>10</v>
      </c>
    </row>
    <row r="13" spans="1:3" ht="12.75">
      <c r="A13" s="577">
        <v>20009</v>
      </c>
      <c r="B13" t="s">
        <v>414</v>
      </c>
      <c r="C13" s="578">
        <v>10</v>
      </c>
    </row>
    <row r="14" spans="1:3" ht="4.5" customHeight="1">
      <c r="A14" s="577"/>
      <c r="C14" s="578"/>
    </row>
    <row r="15" spans="1:3" ht="12.75">
      <c r="A15" s="579" t="s">
        <v>41</v>
      </c>
      <c r="C15" s="578"/>
    </row>
    <row r="16" spans="1:3" ht="12.75">
      <c r="A16" s="580">
        <v>21007</v>
      </c>
      <c r="B16" t="s">
        <v>196</v>
      </c>
      <c r="C16" s="578">
        <v>30</v>
      </c>
    </row>
    <row r="17" spans="1:3" ht="4.5" customHeight="1">
      <c r="A17" s="577"/>
      <c r="C17" s="578"/>
    </row>
    <row r="18" spans="1:3" ht="12.75">
      <c r="A18" s="579" t="s">
        <v>340</v>
      </c>
      <c r="C18" s="578"/>
    </row>
    <row r="19" spans="1:3" ht="12.75">
      <c r="A19" s="577">
        <v>27001</v>
      </c>
      <c r="B19" s="581" t="s">
        <v>342</v>
      </c>
      <c r="C19" s="578">
        <v>30</v>
      </c>
    </row>
    <row r="20" spans="1:3" ht="4.5" customHeight="1">
      <c r="A20" s="577"/>
      <c r="C20" s="578"/>
    </row>
    <row r="21" spans="1:3" ht="12.75">
      <c r="A21" s="579" t="s">
        <v>301</v>
      </c>
      <c r="C21" s="578"/>
    </row>
    <row r="22" spans="1:3" ht="12.75">
      <c r="A22" s="577">
        <v>29003</v>
      </c>
      <c r="B22" t="s">
        <v>183</v>
      </c>
      <c r="C22" s="578">
        <v>10</v>
      </c>
    </row>
    <row r="23" spans="1:3" ht="12.75">
      <c r="A23" s="577">
        <v>29009</v>
      </c>
      <c r="B23" t="s">
        <v>260</v>
      </c>
      <c r="C23" s="578">
        <v>20</v>
      </c>
    </row>
    <row r="24" spans="1:3" ht="4.5" customHeight="1">
      <c r="A24" s="577"/>
      <c r="C24" s="578"/>
    </row>
    <row r="25" spans="1:3" ht="12.75">
      <c r="A25" s="579" t="s">
        <v>264</v>
      </c>
      <c r="C25" s="578"/>
    </row>
    <row r="26" spans="1:3" ht="12.75">
      <c r="A26" s="577">
        <v>31006</v>
      </c>
      <c r="B26" t="s">
        <v>415</v>
      </c>
      <c r="C26" s="578">
        <v>40</v>
      </c>
    </row>
    <row r="27" spans="1:3" ht="12.75">
      <c r="A27" s="577"/>
      <c r="B27" t="s">
        <v>416</v>
      </c>
      <c r="C27" s="578"/>
    </row>
    <row r="28" spans="1:3" ht="4.5" customHeight="1">
      <c r="A28" s="577"/>
      <c r="C28" s="578"/>
    </row>
    <row r="29" spans="1:3" ht="12.75">
      <c r="A29" s="579" t="s">
        <v>48</v>
      </c>
      <c r="C29" s="578"/>
    </row>
    <row r="30" spans="1:3" ht="12.75">
      <c r="A30" s="577">
        <v>36003</v>
      </c>
      <c r="B30" t="s">
        <v>314</v>
      </c>
      <c r="C30" s="578">
        <v>10</v>
      </c>
    </row>
    <row r="31" spans="1:3" ht="4.5" customHeight="1">
      <c r="A31" s="577"/>
      <c r="C31" s="578"/>
    </row>
    <row r="32" spans="1:3" ht="12.75">
      <c r="A32" s="579" t="s">
        <v>49</v>
      </c>
      <c r="C32" s="578"/>
    </row>
    <row r="33" spans="1:3" ht="12.75">
      <c r="A33" s="577">
        <v>37002</v>
      </c>
      <c r="B33" t="s">
        <v>417</v>
      </c>
      <c r="C33" s="578">
        <v>18</v>
      </c>
    </row>
    <row r="34" spans="1:3" ht="12.75">
      <c r="A34" s="577">
        <v>37006</v>
      </c>
      <c r="B34" t="s">
        <v>88</v>
      </c>
      <c r="C34" s="578">
        <v>-5</v>
      </c>
    </row>
    <row r="35" spans="1:3" ht="12.75">
      <c r="A35" s="577">
        <v>37009</v>
      </c>
      <c r="B35" t="s">
        <v>375</v>
      </c>
      <c r="C35" s="578">
        <v>12</v>
      </c>
    </row>
    <row r="36" spans="1:3" ht="4.5" customHeight="1">
      <c r="A36" s="577"/>
      <c r="C36" s="578"/>
    </row>
    <row r="37" spans="1:3" ht="12.75">
      <c r="A37" s="579" t="s">
        <v>292</v>
      </c>
      <c r="C37" s="578"/>
    </row>
    <row r="38" spans="1:3" ht="12.75">
      <c r="A38" s="577">
        <v>52019</v>
      </c>
      <c r="B38" t="s">
        <v>30</v>
      </c>
      <c r="C38" s="578">
        <v>20</v>
      </c>
    </row>
    <row r="39" spans="1:3" ht="4.5" customHeight="1">
      <c r="A39" s="577"/>
      <c r="C39" s="578"/>
    </row>
    <row r="40" spans="1:3" ht="12.75">
      <c r="A40" s="579" t="s">
        <v>363</v>
      </c>
      <c r="C40" s="578"/>
    </row>
    <row r="41" spans="1:3" ht="12.75">
      <c r="A41" s="577">
        <v>56001</v>
      </c>
      <c r="B41" t="s">
        <v>261</v>
      </c>
      <c r="C41" s="578">
        <v>75</v>
      </c>
    </row>
    <row r="42" spans="1:3" ht="12.75">
      <c r="A42" s="577">
        <v>56004</v>
      </c>
      <c r="B42" t="s">
        <v>377</v>
      </c>
      <c r="C42" s="578">
        <v>75</v>
      </c>
    </row>
    <row r="43" spans="1:3" ht="4.5" customHeight="1">
      <c r="A43" s="577"/>
      <c r="C43" s="578"/>
    </row>
    <row r="44" spans="1:3" ht="12.75">
      <c r="A44" s="579" t="s">
        <v>418</v>
      </c>
      <c r="C44" s="578"/>
    </row>
    <row r="45" spans="1:3" ht="12.75">
      <c r="A45" s="577">
        <v>59000</v>
      </c>
      <c r="B45" t="s">
        <v>134</v>
      </c>
      <c r="C45" s="578">
        <v>-40</v>
      </c>
    </row>
    <row r="46" spans="1:3" ht="4.5" customHeight="1">
      <c r="A46" s="577"/>
      <c r="C46" s="578"/>
    </row>
    <row r="47" spans="1:3" ht="12.75">
      <c r="A47" s="579" t="s">
        <v>65</v>
      </c>
      <c r="C47" s="578"/>
    </row>
    <row r="48" spans="1:3" ht="12.75">
      <c r="A48" s="580">
        <v>61003</v>
      </c>
      <c r="B48" t="s">
        <v>315</v>
      </c>
      <c r="C48" s="578">
        <v>20</v>
      </c>
    </row>
    <row r="49" spans="1:3" ht="4.5" customHeight="1">
      <c r="A49" s="577"/>
      <c r="C49" s="578"/>
    </row>
    <row r="50" spans="1:3" ht="12.75">
      <c r="A50" s="579" t="s">
        <v>72</v>
      </c>
      <c r="C50" s="578"/>
    </row>
    <row r="51" spans="1:3" ht="12.75">
      <c r="A51" s="577">
        <v>70004</v>
      </c>
      <c r="B51" t="s">
        <v>419</v>
      </c>
      <c r="C51" s="582">
        <v>750</v>
      </c>
    </row>
    <row r="52" spans="1:3" ht="4.5" customHeight="1">
      <c r="A52" s="577"/>
      <c r="C52" s="578"/>
    </row>
    <row r="53" spans="1:3" ht="12.75">
      <c r="A53" s="577"/>
      <c r="B53" s="575" t="s">
        <v>420</v>
      </c>
      <c r="C53" s="583">
        <f>SUM(C5:C52)</f>
        <v>1145</v>
      </c>
    </row>
    <row r="54" spans="1:3" ht="12.75">
      <c r="A54" s="577"/>
      <c r="B54" s="575"/>
      <c r="C54" s="583"/>
    </row>
    <row r="55" spans="1:3" ht="12.75">
      <c r="A55" s="577"/>
      <c r="B55" s="575"/>
      <c r="C55" s="583"/>
    </row>
    <row r="56" spans="1:3" ht="12.75">
      <c r="A56" s="577"/>
      <c r="B56" s="575"/>
      <c r="C56" s="583"/>
    </row>
    <row r="57" spans="1:3" ht="12.75">
      <c r="A57" s="577"/>
      <c r="B57" s="584"/>
      <c r="C57" s="578"/>
    </row>
    <row r="58" spans="1:3" ht="12.75">
      <c r="A58" s="577"/>
      <c r="B58" s="584"/>
      <c r="C58" s="585"/>
    </row>
    <row r="59" spans="1:3" ht="12.75">
      <c r="A59" s="577"/>
      <c r="B59" s="584"/>
      <c r="C59" s="585"/>
    </row>
    <row r="60" spans="1:3" ht="12.75">
      <c r="A60" s="577"/>
      <c r="B60" s="584"/>
      <c r="C60" s="585"/>
    </row>
    <row r="61" spans="1:3" ht="12.75">
      <c r="A61" s="577"/>
      <c r="B61" s="584"/>
      <c r="C61" s="585"/>
    </row>
    <row r="62" spans="1:3" ht="12.75">
      <c r="A62" s="577"/>
      <c r="B62" s="584"/>
      <c r="C62" s="585"/>
    </row>
    <row r="63" spans="1:3" ht="12.75">
      <c r="A63" s="577"/>
      <c r="B63" s="584"/>
      <c r="C63" s="585"/>
    </row>
    <row r="64" ht="12.75">
      <c r="C64" s="586"/>
    </row>
    <row r="65" ht="12.75">
      <c r="C65" s="578"/>
    </row>
    <row r="66" ht="12.75">
      <c r="C66" s="578"/>
    </row>
    <row r="67" ht="12.75">
      <c r="C67" s="578"/>
    </row>
    <row r="68" ht="12.75">
      <c r="C68" s="578"/>
    </row>
    <row r="69" ht="12.75">
      <c r="C69" s="574"/>
    </row>
    <row r="70" ht="12.75">
      <c r="C70" s="574"/>
    </row>
    <row r="71" ht="12.75">
      <c r="C71" s="574"/>
    </row>
    <row r="72" ht="12.75">
      <c r="C72" s="574"/>
    </row>
    <row r="73" ht="12.75">
      <c r="C73" s="574"/>
    </row>
    <row r="74" ht="12.75">
      <c r="C74" s="574"/>
    </row>
    <row r="75" ht="12.75">
      <c r="C75" s="574"/>
    </row>
    <row r="76" ht="12.75">
      <c r="C76" s="57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</dc:creator>
  <cp:keywords/>
  <dc:description/>
  <cp:lastModifiedBy>Datoransvarig</cp:lastModifiedBy>
  <cp:lastPrinted>2009-11-20T09:43:09Z</cp:lastPrinted>
  <dcterms:created xsi:type="dcterms:W3CDTF">2006-10-13T12:03:53Z</dcterms:created>
  <dcterms:modified xsi:type="dcterms:W3CDTF">2009-11-30T10:12:17Z</dcterms:modified>
  <cp:category/>
  <cp:version/>
  <cp:contentType/>
  <cp:contentStatus/>
</cp:coreProperties>
</file>