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35" windowWidth="10755" windowHeight="10695" tabRatio="776" activeTab="2"/>
  </bookViews>
  <sheets>
    <sheet name="Sammanfattning bil 1" sheetId="1" r:id="rId1"/>
    <sheet name="Intäkter bil 2" sheetId="2" r:id="rId2"/>
    <sheet name="Kostnader bil 3" sheetId="3" r:id="rId3"/>
  </sheets>
  <externalReferences>
    <externalReference r:id="rId6"/>
    <externalReference r:id="rId7"/>
    <externalReference r:id="rId8"/>
    <externalReference r:id="rId9"/>
  </externalReferences>
  <definedNames>
    <definedName name="Jämförelse_intäkter_till_och_med_januari__1994_1993" localSheetId="1">'Intäkter bil 2'!#REF!</definedName>
    <definedName name="Jämförelse_intäkter_till_och_med_januari__1994_1993">#REF!</definedName>
    <definedName name="Res.rapport" localSheetId="1">'Intäkter bil 2'!$A$1:$H$78</definedName>
    <definedName name="Res.rapport">#REF!</definedName>
    <definedName name="Senaste_månaden" localSheetId="1">'Intäkter bil 2'!#REF!</definedName>
    <definedName name="Senaste_månaden">#REF!</definedName>
    <definedName name="_xlnm.Print_Area" localSheetId="1">'Intäkter bil 2'!$A$1:$J$122</definedName>
    <definedName name="_xlnm.Print_Area" localSheetId="2">'Kostnader bil 3'!$A$1:$G$90</definedName>
    <definedName name="_xlnm.Print_Area" localSheetId="0">'Sammanfattning bil 1'!$A$1:$I$44</definedName>
    <definedName name="_xlnm.Print_Titles" localSheetId="2">'Kostnader bil 3'!$4:$5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G5" authorId="0">
      <text>
        <r>
          <rPr>
            <b/>
            <sz val="8"/>
            <rFont val="Tahoma"/>
            <family val="2"/>
          </rPr>
          <t>Datoransvarig Amnesty:</t>
        </r>
        <r>
          <rPr>
            <sz val="8"/>
            <rFont val="Tahoma"/>
            <family val="2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</author>
  </authors>
  <commentList>
    <comment ref="B46" authorId="0">
      <text>
        <r>
          <rPr>
            <sz val="8"/>
            <rFont val="Tahoma"/>
            <family val="2"/>
          </rPr>
          <t>Läggs in manuellt</t>
        </r>
      </text>
    </comment>
  </commentList>
</comments>
</file>

<file path=xl/sharedStrings.xml><?xml version="1.0" encoding="utf-8"?>
<sst xmlns="http://schemas.openxmlformats.org/spreadsheetml/2006/main" count="185" uniqueCount="154">
  <si>
    <t>Bilaga 1</t>
  </si>
  <si>
    <t>Medlemsavgifter</t>
  </si>
  <si>
    <t>Gruppavgifter</t>
  </si>
  <si>
    <t>Försäljning</t>
  </si>
  <si>
    <t>SUMMA INTÄKTER</t>
  </si>
  <si>
    <t xml:space="preserve">KOSTNADER </t>
  </si>
  <si>
    <t>Programverksamhet</t>
  </si>
  <si>
    <t>Personalkostnader</t>
  </si>
  <si>
    <t>Sektionskostnader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</si>
  <si>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</si>
  <si>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</si>
  <si>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</si>
  <si>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</si>
  <si>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</si>
  <si>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</si>
  <si>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</si>
  <si>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Helbetalande medl.</t>
  </si>
  <si>
    <t>Delbetalande medl.</t>
  </si>
  <si>
    <t>Summa</t>
  </si>
  <si>
    <t xml:space="preserve">Försäljning 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</si>
  <si>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</si>
  <si>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</si>
  <si>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</si>
  <si>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</si>
  <si>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</si>
  <si>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</si>
  <si>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</si>
  <si>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Fonderna</t>
  </si>
  <si>
    <t>Human</t>
  </si>
  <si>
    <t>Antal</t>
  </si>
  <si>
    <t>Hjälp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</si>
  <si>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</si>
  <si>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</si>
  <si>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</si>
  <si>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</si>
  <si>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</si>
  <si>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</si>
  <si>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</si>
  <si>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</si>
  <si>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</si>
  <si>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</si>
  <si>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</si>
  <si>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</si>
  <si>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</si>
  <si>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</si>
  <si>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</si>
  <si>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</si>
  <si>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</si>
  <si>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</si>
  <si>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</si>
  <si>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</si>
  <si>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</si>
  <si>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</si>
  <si>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</si>
  <si>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</si>
  <si>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</si>
  <si>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</si>
  <si>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>Rapporter o dyl</t>
  </si>
  <si>
    <t>Övrig försäljning</t>
  </si>
  <si>
    <t>Summa avgifter</t>
  </si>
  <si>
    <t>Summa försäljning</t>
  </si>
  <si>
    <t>Grupper &amp; distrikt</t>
  </si>
  <si>
    <t>Gåvor från organisationer</t>
  </si>
  <si>
    <t>Gåvor via autogiro</t>
  </si>
  <si>
    <t>Amnestyfonden andel</t>
  </si>
  <si>
    <t>Summa övrigt</t>
  </si>
  <si>
    <t>Insamlingsbrev</t>
  </si>
  <si>
    <t>1. Kampanjer</t>
  </si>
  <si>
    <t>Kampanjer &amp; aktioner</t>
  </si>
  <si>
    <t>Blixtaktioner</t>
  </si>
  <si>
    <t>Tot. budg</t>
  </si>
  <si>
    <t>2. Information och kommunikation</t>
  </si>
  <si>
    <t>Mediaarbete</t>
  </si>
  <si>
    <t>MR-info</t>
  </si>
  <si>
    <t>3. Stöd till aktivism</t>
  </si>
  <si>
    <t>Specialgrupper</t>
  </si>
  <si>
    <t>Intersektionella möten</t>
  </si>
  <si>
    <t>Granskningskommittéen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</si>
  <si>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</si>
  <si>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</si>
  <si>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</si>
  <si>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</si>
  <si>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</si>
  <si>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</si>
  <si>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</si>
  <si>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</si>
  <si>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Total</t>
  </si>
  <si>
    <t>budget</t>
  </si>
  <si>
    <t>av budget</t>
  </si>
  <si>
    <t xml:space="preserve">Amnestyfondens andel </t>
  </si>
  <si>
    <t>Övriga insamlingsaktiv.</t>
  </si>
  <si>
    <t>ingen uppgift</t>
  </si>
  <si>
    <t xml:space="preserve">*Inklusive samtliga disponibla delar </t>
  </si>
  <si>
    <t>Ospec gåvor (privat)</t>
  </si>
  <si>
    <t>Amnestyakademin</t>
  </si>
  <si>
    <t>Sommarturné</t>
  </si>
  <si>
    <t>Distriktscenter Skåne/Blekinge</t>
  </si>
  <si>
    <t>Distriktscenter Göteborg</t>
  </si>
  <si>
    <t>Landprogram</t>
  </si>
  <si>
    <t>Övrig utbildning</t>
  </si>
  <si>
    <t>F2F</t>
  </si>
  <si>
    <t>TM</t>
  </si>
  <si>
    <t>Internationella rörelsen</t>
  </si>
  <si>
    <t>5. Insamlingsarbete</t>
  </si>
  <si>
    <t>Budget 2008*</t>
  </si>
  <si>
    <t>Intäkter gällande 2008</t>
  </si>
  <si>
    <t>Angeläget - egen regi</t>
  </si>
  <si>
    <t>Distrikt Stockholm</t>
  </si>
  <si>
    <t>Internationella samarbeten</t>
  </si>
  <si>
    <t>* Total budget= fast budget inkl alla disponibla delar</t>
  </si>
  <si>
    <t>Postkodlotteriet</t>
  </si>
  <si>
    <t>Insamlade medel</t>
  </si>
  <si>
    <t>Bidrag</t>
  </si>
  <si>
    <t>Budget 2009*</t>
  </si>
  <si>
    <t>Utf. 2009 i %  av budget</t>
  </si>
  <si>
    <t>Ack utfall 2008</t>
  </si>
  <si>
    <t>Förändr. 2009 i förh till 2008</t>
  </si>
  <si>
    <t>Intäkter gällande 2009</t>
  </si>
  <si>
    <t xml:space="preserve">U09 i förh </t>
  </si>
  <si>
    <t>till U08</t>
  </si>
  <si>
    <t>Gåvor från företag</t>
  </si>
  <si>
    <t>Summa insamlade medel</t>
  </si>
  <si>
    <t>Arvoden</t>
  </si>
  <si>
    <t>Annonser &amp; bilagor AP</t>
  </si>
  <si>
    <t>Pren Amnesty Press</t>
  </si>
  <si>
    <t>Pren Kortkampanjen</t>
  </si>
  <si>
    <t xml:space="preserve">Bidrag </t>
  </si>
  <si>
    <t>Summa bidrag</t>
  </si>
  <si>
    <t>2009*</t>
  </si>
  <si>
    <t>Flykting &amp; migration</t>
  </si>
  <si>
    <t>Ekonomiska relationer &amp; företag</t>
  </si>
  <si>
    <t>Lobby</t>
  </si>
  <si>
    <t>Tillgänglig hemsida</t>
  </si>
  <si>
    <t>Insats</t>
  </si>
  <si>
    <t>Utveckla aktivism</t>
  </si>
  <si>
    <t>ICM</t>
  </si>
  <si>
    <t>Fundraising - bas</t>
  </si>
  <si>
    <t>Material</t>
  </si>
  <si>
    <t>Marknadsföring och utveckling</t>
  </si>
  <si>
    <t>Fundraising - övergripande</t>
  </si>
  <si>
    <t>Ack. utfall 2009</t>
  </si>
  <si>
    <t>Ack</t>
  </si>
  <si>
    <t>utfall</t>
  </si>
  <si>
    <t>Jämförelse över åren av intäkter och kostnader aktuell månad.</t>
  </si>
  <si>
    <t>Uppdragsutbildning</t>
  </si>
  <si>
    <t>Sneställt - egen regi</t>
  </si>
  <si>
    <t>av prognos</t>
  </si>
  <si>
    <t>tert 2</t>
  </si>
  <si>
    <t>Prognos tert 2</t>
  </si>
  <si>
    <t>Helårsutfall</t>
  </si>
  <si>
    <t>av årsutfall</t>
  </si>
  <si>
    <t>Intäktsrapport 2009, december (i tkr)</t>
  </si>
  <si>
    <t>Sammanfattning resultatrapport 2009, december (i tkr)</t>
  </si>
  <si>
    <t>Uppföljning av programkostnader 2009, december (i tkr)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</si>
</sst>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yyyy/mm/dd\ "/>
    <numFmt numFmtId="189" formatCode="0.0%"/>
    <numFmt numFmtId="190" formatCode="#,##0,"/>
    <numFmt numFmtId="191" formatCode="mmm/yyyy"/>
    <numFmt numFmtId="192" formatCode="mmmm\ yyyy"/>
    <numFmt numFmtId="193" formatCode="#,##0.000"/>
    <numFmt numFmtId="194" formatCode="#,##0.0000"/>
    <numFmt numFmtId="195" formatCode="#,##0.00000"/>
    <numFmt numFmtId="196" formatCode="#,##0.000000"/>
    <numFmt numFmtId="197" formatCode="#,##0.0,"/>
    <numFmt numFmtId="198" formatCode="#,##0.00,"/>
    <numFmt numFmtId="199" formatCode="#,##0.000,"/>
  </numFmts>
  <fonts count="48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ahoma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sz val="8"/>
      <name val="Tms Rm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ms Rmn"/>
      <family val="0"/>
    </font>
    <font>
      <i/>
      <sz val="9"/>
      <color indexed="10"/>
      <name val="Arial"/>
      <family val="2"/>
    </font>
    <font>
      <b/>
      <sz val="8"/>
      <name val="Tms Rm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1" applyNumberFormat="0" applyFont="0" applyAlignment="0" applyProtection="0"/>
    <xf numFmtId="0" fontId="38" fillId="11" borderId="2" applyNumberFormat="0" applyAlignment="0" applyProtection="0"/>
    <xf numFmtId="0" fontId="33" fillId="6" borderId="0" applyNumberFormat="0" applyBorder="0" applyAlignment="0" applyProtection="0"/>
    <xf numFmtId="0" fontId="34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7" borderId="2" applyNumberFormat="0" applyAlignment="0" applyProtection="0"/>
    <xf numFmtId="0" fontId="40" fillId="17" borderId="3" applyNumberFormat="0" applyAlignment="0" applyProtection="0"/>
    <xf numFmtId="0" fontId="39" fillId="0" borderId="4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2" fillId="0" borderId="8" applyNumberFormat="0" applyFill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7" fillId="11" borderId="9" applyNumberFormat="0" applyAlignment="0" applyProtection="0"/>
    <xf numFmtId="167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11" fillId="0" borderId="0" xfId="52" applyFont="1" applyAlignment="1">
      <alignment horizontal="centerContinuous"/>
      <protection/>
    </xf>
    <xf numFmtId="0" fontId="10" fillId="0" borderId="0" xfId="0" applyFont="1" applyAlignment="1">
      <alignment/>
    </xf>
    <xf numFmtId="0" fontId="12" fillId="0" borderId="0" xfId="54" applyFont="1">
      <alignment/>
      <protection/>
    </xf>
    <xf numFmtId="0" fontId="13" fillId="0" borderId="0" xfId="54" applyFont="1" applyAlignment="1">
      <alignment horizontal="right"/>
      <protection/>
    </xf>
    <xf numFmtId="3" fontId="10" fillId="0" borderId="0" xfId="53" applyNumberFormat="1" applyFont="1">
      <alignment/>
      <protection/>
    </xf>
    <xf numFmtId="0" fontId="14" fillId="0" borderId="0" xfId="54" applyFont="1">
      <alignment/>
      <protection/>
    </xf>
    <xf numFmtId="0" fontId="15" fillId="0" borderId="0" xfId="54" applyFont="1">
      <alignment/>
      <protection/>
    </xf>
    <xf numFmtId="3" fontId="16" fillId="0" borderId="0" xfId="54" applyNumberFormat="1" applyFont="1">
      <alignment/>
      <protection/>
    </xf>
    <xf numFmtId="193" fontId="15" fillId="0" borderId="0" xfId="54" applyNumberFormat="1" applyFont="1">
      <alignment/>
      <protection/>
    </xf>
    <xf numFmtId="0" fontId="15" fillId="0" borderId="0" xfId="0" applyFont="1" applyAlignment="1">
      <alignment/>
    </xf>
    <xf numFmtId="3" fontId="15" fillId="0" borderId="0" xfId="54" applyNumberFormat="1" applyFont="1">
      <alignment/>
      <protection/>
    </xf>
    <xf numFmtId="3" fontId="10" fillId="0" borderId="0" xfId="0" applyNumberFormat="1" applyFont="1" applyAlignment="1">
      <alignment/>
    </xf>
    <xf numFmtId="9" fontId="10" fillId="0" borderId="0" xfId="55" applyFont="1" applyAlignment="1">
      <alignment/>
    </xf>
    <xf numFmtId="0" fontId="17" fillId="0" borderId="10" xfId="54" applyFont="1" applyBorder="1">
      <alignment/>
      <protection/>
    </xf>
    <xf numFmtId="3" fontId="17" fillId="7" borderId="11" xfId="54" applyNumberFormat="1" applyFont="1" applyFill="1" applyBorder="1">
      <alignment/>
      <protection/>
    </xf>
    <xf numFmtId="3" fontId="17" fillId="0" borderId="11" xfId="54" applyNumberFormat="1" applyFont="1" applyBorder="1">
      <alignment/>
      <protection/>
    </xf>
    <xf numFmtId="189" fontId="17" fillId="1" borderId="11" xfId="54" applyNumberFormat="1" applyFont="1" applyFill="1" applyBorder="1" applyAlignment="1">
      <alignment horizontal="right"/>
      <protection/>
    </xf>
    <xf numFmtId="3" fontId="15" fillId="0" borderId="12" xfId="0" applyNumberFormat="1" applyFont="1" applyBorder="1" applyAlignment="1">
      <alignment/>
    </xf>
    <xf numFmtId="179" fontId="10" fillId="0" borderId="0" xfId="0" applyNumberFormat="1" applyFont="1" applyAlignment="1">
      <alignment horizontal="left"/>
    </xf>
    <xf numFmtId="180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9" fontId="12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Border="1" applyAlignment="1">
      <alignment/>
    </xf>
    <xf numFmtId="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80" fontId="17" fillId="0" borderId="12" xfId="0" applyNumberFormat="1" applyFont="1" applyBorder="1" applyAlignment="1">
      <alignment horizontal="centerContinuous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 horizontal="centerContinuous"/>
    </xf>
    <xf numFmtId="9" fontId="21" fillId="0" borderId="0" xfId="0" applyNumberFormat="1" applyFont="1" applyBorder="1" applyAlignment="1">
      <alignment horizontal="centerContinuous"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left"/>
    </xf>
    <xf numFmtId="3" fontId="17" fillId="7" borderId="13" xfId="0" applyNumberFormat="1" applyFont="1" applyFill="1" applyBorder="1" applyAlignment="1">
      <alignment horizontal="center"/>
    </xf>
    <xf numFmtId="180" fontId="17" fillId="7" borderId="14" xfId="0" applyNumberFormat="1" applyFont="1" applyFill="1" applyBorder="1" applyAlignment="1">
      <alignment horizontal="center"/>
    </xf>
    <xf numFmtId="3" fontId="17" fillId="5" borderId="13" xfId="0" applyNumberFormat="1" applyFont="1" applyFill="1" applyBorder="1" applyAlignment="1">
      <alignment horizontal="center"/>
    </xf>
    <xf numFmtId="9" fontId="23" fillId="18" borderId="15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3" fontId="17" fillId="7" borderId="16" xfId="0" applyNumberFormat="1" applyFont="1" applyFill="1" applyBorder="1" applyAlignment="1">
      <alignment horizontal="center"/>
    </xf>
    <xf numFmtId="1" fontId="17" fillId="7" borderId="16" xfId="0" applyNumberFormat="1" applyFont="1" applyFill="1" applyBorder="1" applyAlignment="1">
      <alignment horizontal="center"/>
    </xf>
    <xf numFmtId="180" fontId="17" fillId="7" borderId="17" xfId="0" applyNumberFormat="1" applyFont="1" applyFill="1" applyBorder="1" applyAlignment="1">
      <alignment horizontal="center"/>
    </xf>
    <xf numFmtId="3" fontId="17" fillId="5" borderId="16" xfId="0" applyNumberFormat="1" applyFont="1" applyFill="1" applyBorder="1" applyAlignment="1">
      <alignment horizontal="center"/>
    </xf>
    <xf numFmtId="9" fontId="23" fillId="18" borderId="18" xfId="0" applyNumberFormat="1" applyFont="1" applyFill="1" applyBorder="1" applyAlignment="1">
      <alignment horizontal="center"/>
    </xf>
    <xf numFmtId="0" fontId="17" fillId="11" borderId="0" xfId="0" applyFont="1" applyFill="1" applyAlignment="1">
      <alignment/>
    </xf>
    <xf numFmtId="3" fontId="22" fillId="7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180" fontId="22" fillId="0" borderId="20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/>
    </xf>
    <xf numFmtId="9" fontId="21" fillId="0" borderId="12" xfId="0" applyNumberFormat="1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/>
    </xf>
    <xf numFmtId="9" fontId="22" fillId="0" borderId="20" xfId="55" applyFont="1" applyFill="1" applyBorder="1" applyAlignment="1">
      <alignment horizontal="center"/>
    </xf>
    <xf numFmtId="9" fontId="21" fillId="0" borderId="12" xfId="55" applyNumberFormat="1" applyFont="1" applyFill="1" applyBorder="1" applyAlignment="1">
      <alignment horizontal="center"/>
    </xf>
    <xf numFmtId="9" fontId="21" fillId="18" borderId="12" xfId="55" applyFont="1" applyFill="1" applyBorder="1" applyAlignment="1">
      <alignment horizontal="center"/>
    </xf>
    <xf numFmtId="3" fontId="22" fillId="7" borderId="17" xfId="0" applyNumberFormat="1" applyFont="1" applyFill="1" applyBorder="1" applyAlignment="1">
      <alignment/>
    </xf>
    <xf numFmtId="3" fontId="22" fillId="0" borderId="17" xfId="51" applyNumberFormat="1" applyFont="1" applyFill="1" applyBorder="1" applyAlignment="1">
      <alignment horizontal="right"/>
      <protection/>
    </xf>
    <xf numFmtId="9" fontId="22" fillId="0" borderId="17" xfId="55" applyFont="1" applyFill="1" applyBorder="1" applyAlignment="1">
      <alignment horizontal="center"/>
    </xf>
    <xf numFmtId="9" fontId="21" fillId="0" borderId="18" xfId="55" applyNumberFormat="1" applyFont="1" applyFill="1" applyBorder="1" applyAlignment="1">
      <alignment horizontal="center"/>
    </xf>
    <xf numFmtId="9" fontId="21" fillId="18" borderId="17" xfId="55" applyFont="1" applyFill="1" applyBorder="1" applyAlignment="1">
      <alignment horizontal="center"/>
    </xf>
    <xf numFmtId="0" fontId="17" fillId="0" borderId="0" xfId="0" applyFont="1" applyAlignment="1">
      <alignment/>
    </xf>
    <xf numFmtId="3" fontId="17" fillId="7" borderId="19" xfId="0" applyNumberFormat="1" applyFont="1" applyFill="1" applyBorder="1" applyAlignment="1">
      <alignment/>
    </xf>
    <xf numFmtId="9" fontId="23" fillId="0" borderId="12" xfId="55" applyNumberFormat="1" applyFont="1" applyFill="1" applyBorder="1" applyAlignment="1">
      <alignment horizontal="center"/>
    </xf>
    <xf numFmtId="9" fontId="23" fillId="18" borderId="12" xfId="55" applyFont="1" applyFill="1" applyBorder="1" applyAlignment="1">
      <alignment horizontal="center"/>
    </xf>
    <xf numFmtId="0" fontId="22" fillId="0" borderId="19" xfId="0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21" xfId="0" applyFont="1" applyFill="1" applyBorder="1" applyAlignment="1">
      <alignment/>
    </xf>
    <xf numFmtId="9" fontId="17" fillId="0" borderId="10" xfId="55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9" fontId="22" fillId="0" borderId="0" xfId="0" applyNumberFormat="1" applyFont="1" applyFill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5" fontId="22" fillId="0" borderId="13" xfId="0" applyNumberFormat="1" applyFont="1" applyFill="1" applyBorder="1" applyAlignment="1">
      <alignment horizontal="left"/>
    </xf>
    <xf numFmtId="3" fontId="22" fillId="0" borderId="23" xfId="62" applyNumberFormat="1" applyFont="1" applyFill="1" applyBorder="1" applyAlignment="1">
      <alignment horizontal="right"/>
    </xf>
    <xf numFmtId="3" fontId="22" fillId="0" borderId="15" xfId="62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 quotePrefix="1">
      <alignment horizontal="center"/>
    </xf>
    <xf numFmtId="3" fontId="22" fillId="0" borderId="0" xfId="62" applyNumberFormat="1" applyFont="1" applyFill="1" applyBorder="1" applyAlignment="1">
      <alignment horizontal="right"/>
    </xf>
    <xf numFmtId="15" fontId="22" fillId="0" borderId="19" xfId="0" applyNumberFormat="1" applyFont="1" applyFill="1" applyBorder="1" applyAlignment="1">
      <alignment horizontal="left"/>
    </xf>
    <xf numFmtId="3" fontId="22" fillId="0" borderId="12" xfId="62" applyNumberFormat="1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9" fontId="22" fillId="0" borderId="0" xfId="0" applyNumberFormat="1" applyFont="1" applyBorder="1" applyAlignment="1">
      <alignment horizontal="center"/>
    </xf>
    <xf numFmtId="3" fontId="22" fillId="0" borderId="0" xfId="62" applyNumberFormat="1" applyFont="1" applyBorder="1" applyAlignment="1">
      <alignment/>
    </xf>
    <xf numFmtId="9" fontId="21" fillId="0" borderId="0" xfId="0" applyNumberFormat="1" applyFont="1" applyAlignment="1">
      <alignment horizontal="center"/>
    </xf>
    <xf numFmtId="3" fontId="22" fillId="5" borderId="0" xfId="0" applyNumberFormat="1" applyFont="1" applyFill="1" applyBorder="1" applyAlignment="1">
      <alignment horizontal="right"/>
    </xf>
    <xf numFmtId="3" fontId="22" fillId="5" borderId="12" xfId="0" applyNumberFormat="1" applyFont="1" applyFill="1" applyBorder="1" applyAlignment="1">
      <alignment horizontal="right"/>
    </xf>
    <xf numFmtId="3" fontId="26" fillId="0" borderId="12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/>
    </xf>
    <xf numFmtId="0" fontId="15" fillId="0" borderId="12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22" fillId="0" borderId="19" xfId="0" applyNumberFormat="1" applyFont="1" applyBorder="1" applyAlignment="1">
      <alignment horizontal="left"/>
    </xf>
    <xf numFmtId="9" fontId="21" fillId="0" borderId="0" xfId="0" applyNumberFormat="1" applyFont="1" applyBorder="1" applyAlignment="1">
      <alignment horizontal="center"/>
    </xf>
    <xf numFmtId="173" fontId="22" fillId="0" borderId="19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173" fontId="22" fillId="5" borderId="19" xfId="0" applyNumberFormat="1" applyFont="1" applyFill="1" applyBorder="1" applyAlignment="1">
      <alignment horizontal="left"/>
    </xf>
    <xf numFmtId="3" fontId="22" fillId="5" borderId="0" xfId="0" applyNumberFormat="1" applyFont="1" applyFill="1" applyBorder="1" applyAlignment="1">
      <alignment/>
    </xf>
    <xf numFmtId="3" fontId="15" fillId="5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9" fontId="19" fillId="0" borderId="0" xfId="0" applyNumberFormat="1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3" fontId="22" fillId="0" borderId="12" xfId="0" applyNumberFormat="1" applyFont="1" applyBorder="1" applyAlignment="1">
      <alignment/>
    </xf>
    <xf numFmtId="9" fontId="10" fillId="0" borderId="0" xfId="0" applyNumberFormat="1" applyFont="1" applyBorder="1" applyAlignment="1">
      <alignment horizontal="center"/>
    </xf>
    <xf numFmtId="173" fontId="22" fillId="0" borderId="0" xfId="0" applyNumberFormat="1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79" fontId="10" fillId="0" borderId="0" xfId="51" applyNumberFormat="1" applyFont="1" applyAlignment="1">
      <alignment horizontal="left"/>
      <protection/>
    </xf>
    <xf numFmtId="190" fontId="10" fillId="0" borderId="0" xfId="50" applyNumberFormat="1" applyFont="1" applyBorder="1" applyAlignment="1">
      <alignment horizontal="right"/>
      <protection/>
    </xf>
    <xf numFmtId="190" fontId="10" fillId="11" borderId="0" xfId="50" applyNumberFormat="1" applyFont="1" applyFill="1" applyBorder="1">
      <alignment/>
      <protection/>
    </xf>
    <xf numFmtId="190" fontId="10" fillId="0" borderId="0" xfId="50" applyNumberFormat="1" applyFont="1" applyFill="1" applyBorder="1">
      <alignment/>
      <protection/>
    </xf>
    <xf numFmtId="189" fontId="10" fillId="11" borderId="0" xfId="52" applyNumberFormat="1" applyFont="1" applyFill="1">
      <alignment/>
      <protection/>
    </xf>
    <xf numFmtId="190" fontId="11" fillId="0" borderId="0" xfId="52" applyNumberFormat="1" applyFont="1" applyAlignment="1">
      <alignment horizontal="right"/>
      <protection/>
    </xf>
    <xf numFmtId="0" fontId="10" fillId="0" borderId="0" xfId="52" applyFont="1">
      <alignment/>
      <protection/>
    </xf>
    <xf numFmtId="0" fontId="12" fillId="0" borderId="0" xfId="50" applyFont="1" applyAlignment="1">
      <alignment horizontal="left"/>
      <protection/>
    </xf>
    <xf numFmtId="190" fontId="12" fillId="0" borderId="0" xfId="50" applyNumberFormat="1" applyFont="1" applyBorder="1" applyAlignment="1">
      <alignment horizontal="right"/>
      <protection/>
    </xf>
    <xf numFmtId="190" fontId="10" fillId="0" borderId="0" xfId="52" applyNumberFormat="1" applyFont="1">
      <alignment/>
      <protection/>
    </xf>
    <xf numFmtId="189" fontId="10" fillId="0" borderId="0" xfId="52" applyNumberFormat="1" applyFont="1">
      <alignment/>
      <protection/>
    </xf>
    <xf numFmtId="190" fontId="10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4" fillId="0" borderId="0" xfId="50" applyFont="1" applyAlignment="1">
      <alignment horizontal="left"/>
      <protection/>
    </xf>
    <xf numFmtId="190" fontId="18" fillId="0" borderId="0" xfId="50" applyNumberFormat="1" applyFont="1" applyFill="1" applyBorder="1" applyAlignment="1">
      <alignment horizontal="right"/>
      <protection/>
    </xf>
    <xf numFmtId="190" fontId="10" fillId="0" borderId="0" xfId="50" applyNumberFormat="1" applyFont="1" applyBorder="1">
      <alignment/>
      <protection/>
    </xf>
    <xf numFmtId="0" fontId="22" fillId="0" borderId="0" xfId="52" applyFont="1">
      <alignment/>
      <protection/>
    </xf>
    <xf numFmtId="190" fontId="17" fillId="7" borderId="14" xfId="50" applyNumberFormat="1" applyFont="1" applyFill="1" applyBorder="1" applyAlignment="1">
      <alignment horizontal="center"/>
      <protection/>
    </xf>
    <xf numFmtId="190" fontId="17" fillId="7" borderId="14" xfId="52" applyNumberFormat="1" applyFont="1" applyFill="1" applyBorder="1" applyAlignment="1">
      <alignment horizontal="center"/>
      <protection/>
    </xf>
    <xf numFmtId="189" fontId="17" fillId="7" borderId="14" xfId="52" applyNumberFormat="1" applyFont="1" applyFill="1" applyBorder="1" applyAlignment="1">
      <alignment horizontal="center"/>
      <protection/>
    </xf>
    <xf numFmtId="1" fontId="17" fillId="7" borderId="17" xfId="52" applyNumberFormat="1" applyFont="1" applyFill="1" applyBorder="1" applyAlignment="1">
      <alignment horizontal="center"/>
      <protection/>
    </xf>
    <xf numFmtId="49" fontId="17" fillId="7" borderId="17" xfId="52" applyNumberFormat="1" applyFont="1" applyFill="1" applyBorder="1" applyAlignment="1">
      <alignment horizontal="center"/>
      <protection/>
    </xf>
    <xf numFmtId="189" fontId="17" fillId="7" borderId="17" xfId="52" applyNumberFormat="1" applyFont="1" applyFill="1" applyBorder="1" applyAlignment="1">
      <alignment horizontal="center"/>
      <protection/>
    </xf>
    <xf numFmtId="0" fontId="17" fillId="0" borderId="0" xfId="50" applyFont="1" applyAlignment="1">
      <alignment horizontal="left"/>
      <protection/>
    </xf>
    <xf numFmtId="1" fontId="17" fillId="0" borderId="20" xfId="52" applyNumberFormat="1" applyFont="1" applyFill="1" applyBorder="1" applyAlignment="1">
      <alignment horizontal="center"/>
      <protection/>
    </xf>
    <xf numFmtId="1" fontId="17" fillId="0" borderId="20" xfId="52" applyNumberFormat="1" applyFont="1" applyBorder="1" applyAlignment="1">
      <alignment horizontal="center"/>
      <protection/>
    </xf>
    <xf numFmtId="189" fontId="17" fillId="0" borderId="20" xfId="52" applyNumberFormat="1" applyFont="1" applyBorder="1" applyAlignment="1">
      <alignment horizontal="center"/>
      <protection/>
    </xf>
    <xf numFmtId="190" fontId="22" fillId="0" borderId="20" xfId="52" applyNumberFormat="1" applyFont="1" applyFill="1" applyBorder="1">
      <alignment/>
      <protection/>
    </xf>
    <xf numFmtId="190" fontId="22" fillId="0" borderId="20" xfId="52" applyNumberFormat="1" applyFont="1" applyBorder="1">
      <alignment/>
      <protection/>
    </xf>
    <xf numFmtId="189" fontId="22" fillId="0" borderId="20" xfId="52" applyNumberFormat="1" applyFont="1" applyBorder="1">
      <alignment/>
      <protection/>
    </xf>
    <xf numFmtId="3" fontId="10" fillId="0" borderId="0" xfId="52" applyNumberFormat="1" applyFont="1">
      <alignment/>
      <protection/>
    </xf>
    <xf numFmtId="0" fontId="22" fillId="5" borderId="0" xfId="50" applyFont="1" applyFill="1" applyBorder="1" applyAlignment="1">
      <alignment horizontal="left"/>
      <protection/>
    </xf>
    <xf numFmtId="3" fontId="22" fillId="5" borderId="20" xfId="64" applyNumberFormat="1" applyFont="1" applyFill="1" applyBorder="1" applyAlignment="1">
      <alignment horizontal="right"/>
    </xf>
    <xf numFmtId="9" fontId="22" fillId="5" borderId="20" xfId="55" applyFont="1" applyFill="1" applyBorder="1" applyAlignment="1">
      <alignment/>
    </xf>
    <xf numFmtId="3" fontId="22" fillId="5" borderId="20" xfId="64" applyNumberFormat="1" applyFont="1" applyFill="1" applyBorder="1" applyAlignment="1">
      <alignment/>
    </xf>
    <xf numFmtId="0" fontId="22" fillId="0" borderId="0" xfId="50" applyFont="1" applyFill="1" applyBorder="1" applyAlignment="1">
      <alignment horizontal="left"/>
      <protection/>
    </xf>
    <xf numFmtId="3" fontId="22" fillId="0" borderId="20" xfId="64" applyNumberFormat="1" applyFont="1" applyFill="1" applyBorder="1" applyAlignment="1">
      <alignment horizontal="right"/>
    </xf>
    <xf numFmtId="9" fontId="22" fillId="0" borderId="20" xfId="55" applyFont="1" applyFill="1" applyBorder="1" applyAlignment="1">
      <alignment/>
    </xf>
    <xf numFmtId="3" fontId="22" fillId="0" borderId="20" xfId="64" applyNumberFormat="1" applyFont="1" applyFill="1" applyBorder="1" applyAlignment="1">
      <alignment/>
    </xf>
    <xf numFmtId="3" fontId="10" fillId="0" borderId="0" xfId="52" applyNumberFormat="1" applyFont="1" applyFill="1">
      <alignment/>
      <protection/>
    </xf>
    <xf numFmtId="3" fontId="22" fillId="5" borderId="19" xfId="64" applyNumberFormat="1" applyFont="1" applyFill="1" applyBorder="1" applyAlignment="1">
      <alignment horizontal="right"/>
    </xf>
    <xf numFmtId="0" fontId="17" fillId="0" borderId="24" xfId="50" applyFont="1" applyFill="1" applyBorder="1" applyAlignment="1">
      <alignment horizontal="right"/>
      <protection/>
    </xf>
    <xf numFmtId="3" fontId="17" fillId="0" borderId="17" xfId="64" applyNumberFormat="1" applyFont="1" applyFill="1" applyBorder="1" applyAlignment="1">
      <alignment/>
    </xf>
    <xf numFmtId="9" fontId="17" fillId="0" borderId="17" xfId="55" applyFont="1" applyFill="1" applyBorder="1" applyAlignment="1">
      <alignment/>
    </xf>
    <xf numFmtId="0" fontId="18" fillId="0" borderId="0" xfId="52" applyFont="1" applyFill="1">
      <alignment/>
      <protection/>
    </xf>
    <xf numFmtId="0" fontId="22" fillId="0" borderId="0" xfId="50" applyFont="1" applyFill="1" applyAlignment="1">
      <alignment horizontal="left"/>
      <protection/>
    </xf>
    <xf numFmtId="190" fontId="22" fillId="0" borderId="20" xfId="50" applyNumberFormat="1" applyFont="1" applyFill="1" applyBorder="1" applyAlignment="1">
      <alignment horizontal="right"/>
      <protection/>
    </xf>
    <xf numFmtId="190" fontId="22" fillId="0" borderId="20" xfId="50" applyNumberFormat="1" applyFont="1" applyFill="1" applyBorder="1">
      <alignment/>
      <protection/>
    </xf>
    <xf numFmtId="3" fontId="22" fillId="0" borderId="20" xfId="50" applyNumberFormat="1" applyFont="1" applyFill="1" applyBorder="1">
      <alignment/>
      <protection/>
    </xf>
    <xf numFmtId="0" fontId="17" fillId="0" borderId="0" xfId="50" applyFont="1" applyFill="1">
      <alignment/>
      <protection/>
    </xf>
    <xf numFmtId="3" fontId="22" fillId="0" borderId="12" xfId="64" applyNumberFormat="1" applyFont="1" applyFill="1" applyBorder="1" applyAlignment="1">
      <alignment/>
    </xf>
    <xf numFmtId="190" fontId="22" fillId="0" borderId="20" xfId="64" applyNumberFormat="1" applyFont="1" applyFill="1" applyBorder="1" applyAlignment="1">
      <alignment horizontal="right"/>
    </xf>
    <xf numFmtId="0" fontId="22" fillId="5" borderId="0" xfId="50" applyFont="1" applyFill="1">
      <alignment/>
      <protection/>
    </xf>
    <xf numFmtId="3" fontId="22" fillId="5" borderId="20" xfId="50" applyNumberFormat="1" applyFont="1" applyFill="1" applyBorder="1" applyAlignment="1">
      <alignment horizontal="right"/>
      <protection/>
    </xf>
    <xf numFmtId="3" fontId="22" fillId="5" borderId="20" xfId="50" applyNumberFormat="1" applyFont="1" applyFill="1" applyBorder="1">
      <alignment/>
      <protection/>
    </xf>
    <xf numFmtId="0" fontId="22" fillId="0" borderId="0" xfId="50" applyFont="1" applyFill="1">
      <alignment/>
      <protection/>
    </xf>
    <xf numFmtId="3" fontId="22" fillId="0" borderId="20" xfId="50" applyNumberFormat="1" applyFont="1" applyFill="1" applyBorder="1" applyAlignment="1">
      <alignment horizontal="right"/>
      <protection/>
    </xf>
    <xf numFmtId="190" fontId="18" fillId="0" borderId="0" xfId="52" applyNumberFormat="1" applyFont="1" applyFill="1">
      <alignment/>
      <protection/>
    </xf>
    <xf numFmtId="0" fontId="18" fillId="0" borderId="0" xfId="52" applyFont="1">
      <alignment/>
      <protection/>
    </xf>
    <xf numFmtId="0" fontId="25" fillId="0" borderId="0" xfId="52" applyFont="1">
      <alignment/>
      <protection/>
    </xf>
    <xf numFmtId="3" fontId="17" fillId="0" borderId="16" xfId="64" applyNumberFormat="1" applyFont="1" applyFill="1" applyBorder="1" applyAlignment="1">
      <alignment/>
    </xf>
    <xf numFmtId="3" fontId="22" fillId="0" borderId="17" xfId="64" applyNumberFormat="1" applyFont="1" applyFill="1" applyBorder="1" applyAlignment="1">
      <alignment/>
    </xf>
    <xf numFmtId="0" fontId="17" fillId="0" borderId="0" xfId="50" applyFont="1" applyFill="1" applyBorder="1" applyAlignment="1">
      <alignment horizontal="right"/>
      <protection/>
    </xf>
    <xf numFmtId="3" fontId="17" fillId="0" borderId="19" xfId="64" applyNumberFormat="1" applyFont="1" applyFill="1" applyBorder="1" applyAlignment="1">
      <alignment/>
    </xf>
    <xf numFmtId="3" fontId="22" fillId="0" borderId="19" xfId="64" applyNumberFormat="1" applyFont="1" applyFill="1" applyBorder="1" applyAlignment="1">
      <alignment/>
    </xf>
    <xf numFmtId="0" fontId="17" fillId="0" borderId="18" xfId="50" applyFont="1" applyFill="1" applyBorder="1" applyAlignment="1">
      <alignment horizontal="left"/>
      <protection/>
    </xf>
    <xf numFmtId="3" fontId="17" fillId="0" borderId="18" xfId="64" applyNumberFormat="1" applyFont="1" applyFill="1" applyBorder="1" applyAlignment="1">
      <alignment/>
    </xf>
    <xf numFmtId="190" fontId="22" fillId="0" borderId="0" xfId="64" applyNumberFormat="1" applyFont="1" applyFill="1" applyBorder="1" applyAlignment="1">
      <alignment horizontal="right"/>
    </xf>
    <xf numFmtId="3" fontId="22" fillId="0" borderId="0" xfId="64" applyNumberFormat="1" applyFont="1" applyFill="1" applyBorder="1" applyAlignment="1">
      <alignment/>
    </xf>
    <xf numFmtId="9" fontId="22" fillId="0" borderId="0" xfId="55" applyFont="1" applyFill="1" applyBorder="1" applyAlignment="1">
      <alignment/>
    </xf>
    <xf numFmtId="3" fontId="22" fillId="0" borderId="19" xfId="64" applyNumberFormat="1" applyFont="1" applyFill="1" applyBorder="1" applyAlignment="1">
      <alignment horizontal="right"/>
    </xf>
    <xf numFmtId="3" fontId="17" fillId="0" borderId="17" xfId="50" applyNumberFormat="1" applyFont="1" applyFill="1" applyBorder="1">
      <alignment/>
      <protection/>
    </xf>
    <xf numFmtId="3" fontId="17" fillId="0" borderId="0" xfId="50" applyNumberFormat="1" applyFont="1" applyFill="1" applyBorder="1">
      <alignment/>
      <protection/>
    </xf>
    <xf numFmtId="0" fontId="10" fillId="0" borderId="0" xfId="52" applyFont="1" applyBorder="1">
      <alignment/>
      <protection/>
    </xf>
    <xf numFmtId="0" fontId="17" fillId="0" borderId="24" xfId="50" applyFont="1" applyFill="1" applyBorder="1" applyAlignment="1">
      <alignment horizontal="left"/>
      <protection/>
    </xf>
    <xf numFmtId="3" fontId="17" fillId="0" borderId="24" xfId="50" applyNumberFormat="1" applyFont="1" applyFill="1" applyBorder="1">
      <alignment/>
      <protection/>
    </xf>
    <xf numFmtId="0" fontId="17" fillId="0" borderId="0" xfId="50" applyFont="1" applyFill="1" applyBorder="1" applyAlignment="1">
      <alignment horizontal="left"/>
      <protection/>
    </xf>
    <xf numFmtId="190" fontId="22" fillId="0" borderId="0" xfId="50" applyNumberFormat="1" applyFont="1" applyFill="1" applyBorder="1" applyAlignment="1">
      <alignment horizontal="right"/>
      <protection/>
    </xf>
    <xf numFmtId="3" fontId="22" fillId="0" borderId="0" xfId="50" applyNumberFormat="1" applyFont="1" applyFill="1" applyBorder="1">
      <alignment/>
      <protection/>
    </xf>
    <xf numFmtId="0" fontId="17" fillId="0" borderId="0" xfId="50" applyFont="1" applyFill="1" applyAlignment="1">
      <alignment horizontal="left"/>
      <protection/>
    </xf>
    <xf numFmtId="9" fontId="22" fillId="0" borderId="24" xfId="55" applyFont="1" applyFill="1" applyBorder="1" applyAlignment="1">
      <alignment/>
    </xf>
    <xf numFmtId="9" fontId="17" fillId="0" borderId="10" xfId="55" applyFont="1" applyFill="1" applyBorder="1" applyAlignment="1">
      <alignment/>
    </xf>
    <xf numFmtId="3" fontId="17" fillId="0" borderId="10" xfId="50" applyNumberFormat="1" applyFont="1" applyFill="1" applyBorder="1">
      <alignment/>
      <protection/>
    </xf>
    <xf numFmtId="3" fontId="22" fillId="0" borderId="0" xfId="52" applyNumberFormat="1" applyFont="1" applyFill="1" applyBorder="1">
      <alignment/>
      <protection/>
    </xf>
    <xf numFmtId="190" fontId="22" fillId="0" borderId="0" xfId="52" applyNumberFormat="1" applyFont="1" applyFill="1">
      <alignment/>
      <protection/>
    </xf>
    <xf numFmtId="3" fontId="22" fillId="0" borderId="0" xfId="52" applyNumberFormat="1" applyFont="1" applyFill="1">
      <alignment/>
      <protection/>
    </xf>
    <xf numFmtId="3" fontId="22" fillId="0" borderId="24" xfId="52" applyNumberFormat="1" applyFont="1" applyFill="1" applyBorder="1">
      <alignment/>
      <protection/>
    </xf>
    <xf numFmtId="3" fontId="22" fillId="0" borderId="20" xfId="52" applyNumberFormat="1" applyFont="1" applyFill="1" applyBorder="1">
      <alignment/>
      <protection/>
    </xf>
    <xf numFmtId="3" fontId="17" fillId="0" borderId="20" xfId="52" applyNumberFormat="1" applyFont="1" applyFill="1" applyBorder="1">
      <alignment/>
      <protection/>
    </xf>
    <xf numFmtId="3" fontId="17" fillId="0" borderId="17" xfId="52" applyNumberFormat="1" applyFont="1" applyFill="1" applyBorder="1">
      <alignment/>
      <protection/>
    </xf>
    <xf numFmtId="9" fontId="22" fillId="0" borderId="17" xfId="55" applyFont="1" applyFill="1" applyBorder="1" applyAlignment="1">
      <alignment/>
    </xf>
    <xf numFmtId="0" fontId="17" fillId="0" borderId="22" xfId="50" applyFont="1" applyFill="1" applyBorder="1" applyAlignment="1">
      <alignment horizontal="left"/>
      <protection/>
    </xf>
    <xf numFmtId="190" fontId="22" fillId="0" borderId="0" xfId="52" applyNumberFormat="1" applyFont="1" applyFill="1" applyBorder="1">
      <alignment/>
      <protection/>
    </xf>
    <xf numFmtId="189" fontId="22" fillId="0" borderId="0" xfId="52" applyNumberFormat="1" applyFont="1" applyFill="1">
      <alignment/>
      <protection/>
    </xf>
    <xf numFmtId="0" fontId="22" fillId="0" borderId="0" xfId="52" applyFont="1" applyFill="1">
      <alignment/>
      <protection/>
    </xf>
    <xf numFmtId="193" fontId="22" fillId="0" borderId="0" xfId="52" applyNumberFormat="1" applyFont="1" applyFill="1">
      <alignment/>
      <protection/>
    </xf>
    <xf numFmtId="190" fontId="22" fillId="0" borderId="0" xfId="52" applyNumberFormat="1" applyFont="1">
      <alignment/>
      <protection/>
    </xf>
    <xf numFmtId="189" fontId="22" fillId="0" borderId="0" xfId="52" applyNumberFormat="1" applyFont="1">
      <alignment/>
      <protection/>
    </xf>
    <xf numFmtId="3" fontId="22" fillId="0" borderId="12" xfId="0" applyNumberFormat="1" applyFont="1" applyFill="1" applyBorder="1" applyAlignment="1" quotePrefix="1">
      <alignment horizontal="center"/>
    </xf>
    <xf numFmtId="3" fontId="22" fillId="0" borderId="12" xfId="62" applyNumberFormat="1" applyFont="1" applyFill="1" applyBorder="1" applyAlignment="1">
      <alignment horizontal="center"/>
    </xf>
    <xf numFmtId="180" fontId="22" fillId="0" borderId="12" xfId="0" applyNumberFormat="1" applyFont="1" applyFill="1" applyBorder="1" applyAlignment="1">
      <alignment horizontal="center"/>
    </xf>
    <xf numFmtId="180" fontId="22" fillId="5" borderId="12" xfId="0" applyNumberFormat="1" applyFont="1" applyFill="1" applyBorder="1" applyAlignment="1">
      <alignment horizontal="center"/>
    </xf>
    <xf numFmtId="180" fontId="22" fillId="0" borderId="12" xfId="0" applyNumberFormat="1" applyFont="1" applyBorder="1" applyAlignment="1">
      <alignment horizontal="center"/>
    </xf>
    <xf numFmtId="3" fontId="22" fillId="0" borderId="12" xfId="62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20" xfId="54" applyFont="1" applyBorder="1">
      <alignment/>
      <protection/>
    </xf>
    <xf numFmtId="0" fontId="17" fillId="7" borderId="12" xfId="54" applyFont="1" applyFill="1" applyBorder="1" applyAlignment="1">
      <alignment horizontal="right" wrapText="1"/>
      <protection/>
    </xf>
    <xf numFmtId="0" fontId="17" fillId="0" borderId="12" xfId="54" applyFont="1" applyBorder="1" applyAlignment="1">
      <alignment horizontal="right" wrapText="1"/>
      <protection/>
    </xf>
    <xf numFmtId="0" fontId="17" fillId="1" borderId="12" xfId="54" applyFont="1" applyFill="1" applyBorder="1" applyAlignment="1">
      <alignment horizontal="right" wrapText="1"/>
      <protection/>
    </xf>
    <xf numFmtId="3" fontId="17" fillId="0" borderId="12" xfId="54" applyNumberFormat="1" applyFont="1" applyBorder="1" applyAlignment="1">
      <alignment horizontal="right" wrapText="1"/>
      <protection/>
    </xf>
    <xf numFmtId="3" fontId="22" fillId="7" borderId="12" xfId="54" applyNumberFormat="1" applyFont="1" applyFill="1" applyBorder="1" applyAlignment="1">
      <alignment horizontal="right"/>
      <protection/>
    </xf>
    <xf numFmtId="3" fontId="22" fillId="0" borderId="12" xfId="54" applyNumberFormat="1" applyFont="1" applyBorder="1" applyAlignment="1">
      <alignment horizontal="right"/>
      <protection/>
    </xf>
    <xf numFmtId="9" fontId="22" fillId="1" borderId="12" xfId="55" applyFont="1" applyFill="1" applyBorder="1" applyAlignment="1">
      <alignment horizontal="right" wrapText="1"/>
    </xf>
    <xf numFmtId="0" fontId="22" fillId="0" borderId="12" xfId="54" applyFont="1" applyBorder="1">
      <alignment/>
      <protection/>
    </xf>
    <xf numFmtId="3" fontId="22" fillId="0" borderId="12" xfId="54" applyNumberFormat="1" applyFont="1" applyBorder="1">
      <alignment/>
      <protection/>
    </xf>
    <xf numFmtId="187" fontId="22" fillId="1" borderId="12" xfId="54" applyNumberFormat="1" applyFont="1" applyFill="1" applyBorder="1">
      <alignment/>
      <protection/>
    </xf>
    <xf numFmtId="3" fontId="17" fillId="7" borderId="11" xfId="54" applyNumberFormat="1" applyFont="1" applyFill="1" applyBorder="1" applyAlignment="1">
      <alignment horizontal="right"/>
      <protection/>
    </xf>
    <xf numFmtId="3" fontId="17" fillId="0" borderId="11" xfId="54" applyNumberFormat="1" applyFont="1" applyBorder="1" applyAlignment="1">
      <alignment horizontal="right"/>
      <protection/>
    </xf>
    <xf numFmtId="9" fontId="22" fillId="1" borderId="10" xfId="55" applyFont="1" applyFill="1" applyBorder="1" applyAlignment="1">
      <alignment horizontal="right" wrapText="1"/>
    </xf>
    <xf numFmtId="3" fontId="17" fillId="7" borderId="12" xfId="54" applyNumberFormat="1" applyFont="1" applyFill="1" applyBorder="1" applyAlignment="1">
      <alignment horizontal="right"/>
      <protection/>
    </xf>
    <xf numFmtId="3" fontId="17" fillId="0" borderId="12" xfId="54" applyNumberFormat="1" applyFont="1" applyBorder="1" applyAlignment="1">
      <alignment horizontal="right"/>
      <protection/>
    </xf>
    <xf numFmtId="3" fontId="17" fillId="0" borderId="14" xfId="54" applyNumberFormat="1" applyFont="1" applyBorder="1" applyAlignment="1">
      <alignment horizontal="right"/>
      <protection/>
    </xf>
    <xf numFmtId="187" fontId="17" fillId="0" borderId="12" xfId="54" applyNumberFormat="1" applyFont="1" applyBorder="1" applyAlignment="1">
      <alignment horizontal="right"/>
      <protection/>
    </xf>
    <xf numFmtId="187" fontId="17" fillId="1" borderId="12" xfId="54" applyNumberFormat="1" applyFont="1" applyFill="1" applyBorder="1" applyAlignment="1">
      <alignment horizontal="right"/>
      <protection/>
    </xf>
    <xf numFmtId="0" fontId="22" fillId="7" borderId="12" xfId="54" applyFont="1" applyFill="1" applyBorder="1">
      <alignment/>
      <protection/>
    </xf>
    <xf numFmtId="0" fontId="22" fillId="1" borderId="12" xfId="54" applyFont="1" applyFill="1" applyBorder="1">
      <alignment/>
      <protection/>
    </xf>
    <xf numFmtId="3" fontId="22" fillId="0" borderId="20" xfId="54" applyNumberFormat="1" applyFont="1" applyBorder="1" applyAlignment="1">
      <alignment horizontal="right"/>
      <protection/>
    </xf>
    <xf numFmtId="3" fontId="17" fillId="0" borderId="20" xfId="54" applyNumberFormat="1" applyFont="1" applyBorder="1" applyAlignment="1">
      <alignment horizontal="right"/>
      <protection/>
    </xf>
    <xf numFmtId="3" fontId="17" fillId="0" borderId="12" xfId="54" applyNumberFormat="1" applyFont="1" applyBorder="1">
      <alignment/>
      <protection/>
    </xf>
    <xf numFmtId="3" fontId="22" fillId="0" borderId="17" xfId="54" applyNumberFormat="1" applyFont="1" applyBorder="1" applyAlignment="1">
      <alignment horizontal="right"/>
      <protection/>
    </xf>
    <xf numFmtId="0" fontId="22" fillId="0" borderId="0" xfId="54" applyFont="1" applyBorder="1">
      <alignment/>
      <protection/>
    </xf>
    <xf numFmtId="3" fontId="17" fillId="0" borderId="0" xfId="54" applyNumberFormat="1" applyFont="1" applyFill="1" applyBorder="1">
      <alignment/>
      <protection/>
    </xf>
    <xf numFmtId="3" fontId="17" fillId="0" borderId="0" xfId="54" applyNumberFormat="1" applyFont="1" applyBorder="1">
      <alignment/>
      <protection/>
    </xf>
    <xf numFmtId="9" fontId="22" fillId="0" borderId="22" xfId="55" applyFont="1" applyFill="1" applyBorder="1" applyAlignment="1">
      <alignment horizontal="right" wrapText="1"/>
    </xf>
    <xf numFmtId="3" fontId="27" fillId="11" borderId="0" xfId="54" applyNumberFormat="1" applyFont="1" applyFill="1" applyBorder="1">
      <alignment/>
      <protection/>
    </xf>
    <xf numFmtId="189" fontId="17" fillId="0" borderId="0" xfId="54" applyNumberFormat="1" applyFont="1" applyFill="1" applyBorder="1" applyAlignment="1">
      <alignment horizontal="right"/>
      <protection/>
    </xf>
    <xf numFmtId="9" fontId="22" fillId="1" borderId="17" xfId="55" applyFont="1" applyFill="1" applyBorder="1" applyAlignment="1">
      <alignment horizontal="right" wrapText="1"/>
    </xf>
    <xf numFmtId="0" fontId="17" fillId="0" borderId="0" xfId="54" applyFont="1" applyBorder="1">
      <alignment/>
      <protection/>
    </xf>
    <xf numFmtId="9" fontId="22" fillId="0" borderId="0" xfId="55" applyFont="1" applyFill="1" applyBorder="1" applyAlignment="1">
      <alignment horizontal="right" wrapText="1"/>
    </xf>
    <xf numFmtId="0" fontId="22" fillId="0" borderId="0" xfId="50" applyFont="1" applyAlignment="1">
      <alignment horizontal="left"/>
      <protection/>
    </xf>
    <xf numFmtId="0" fontId="22" fillId="0" borderId="0" xfId="54" applyFont="1">
      <alignment/>
      <protection/>
    </xf>
    <xf numFmtId="3" fontId="22" fillId="0" borderId="0" xfId="54" applyNumberFormat="1" applyFont="1">
      <alignment/>
      <protection/>
    </xf>
    <xf numFmtId="193" fontId="17" fillId="0" borderId="0" xfId="50" applyNumberFormat="1" applyFont="1" applyAlignment="1">
      <alignment horizontal="left"/>
      <protection/>
    </xf>
    <xf numFmtId="0" fontId="22" fillId="0" borderId="12" xfId="0" applyFont="1" applyBorder="1" applyAlignment="1">
      <alignment/>
    </xf>
    <xf numFmtId="0" fontId="17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3" fontId="22" fillId="5" borderId="12" xfId="0" applyNumberFormat="1" applyFont="1" applyFill="1" applyBorder="1" applyAlignment="1">
      <alignment/>
    </xf>
    <xf numFmtId="3" fontId="22" fillId="5" borderId="12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22" fillId="0" borderId="19" xfId="62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3" xfId="62" applyNumberFormat="1" applyFont="1" applyFill="1" applyBorder="1" applyAlignment="1">
      <alignment horizontal="right"/>
    </xf>
    <xf numFmtId="3" fontId="22" fillId="5" borderId="19" xfId="0" applyNumberFormat="1" applyFont="1" applyFill="1" applyBorder="1" applyAlignment="1">
      <alignment horizontal="right"/>
    </xf>
    <xf numFmtId="3" fontId="22" fillId="5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2" fillId="5" borderId="19" xfId="0" applyFont="1" applyFill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0" xfId="51" applyNumberFormat="1" applyFont="1" applyFill="1" applyBorder="1" applyAlignment="1">
      <alignment horizontal="right"/>
      <protection/>
    </xf>
    <xf numFmtId="3" fontId="17" fillId="11" borderId="20" xfId="0" applyNumberFormat="1" applyFont="1" applyFill="1" applyBorder="1" applyAlignment="1">
      <alignment/>
    </xf>
    <xf numFmtId="0" fontId="22" fillId="0" borderId="20" xfId="0" applyFont="1" applyBorder="1" applyAlignment="1">
      <alignment/>
    </xf>
    <xf numFmtId="3" fontId="17" fillId="0" borderId="2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9" fontId="17" fillId="1" borderId="12" xfId="55" applyFont="1" applyFill="1" applyBorder="1" applyAlignment="1">
      <alignment horizontal="right" wrapText="1"/>
    </xf>
    <xf numFmtId="3" fontId="17" fillId="11" borderId="0" xfId="0" applyNumberFormat="1" applyFont="1" applyFill="1" applyBorder="1" applyAlignment="1">
      <alignment/>
    </xf>
    <xf numFmtId="3" fontId="22" fillId="0" borderId="0" xfId="51" applyNumberFormat="1" applyFont="1" applyFill="1" applyBorder="1" applyAlignment="1">
      <alignment horizontal="right"/>
      <protection/>
    </xf>
    <xf numFmtId="9" fontId="21" fillId="18" borderId="18" xfId="55" applyFont="1" applyFill="1" applyBorder="1" applyAlignment="1">
      <alignment horizontal="center"/>
    </xf>
    <xf numFmtId="9" fontId="17" fillId="0" borderId="20" xfId="55" applyFont="1" applyFill="1" applyBorder="1" applyAlignment="1">
      <alignment horizontal="center"/>
    </xf>
    <xf numFmtId="3" fontId="22" fillId="7" borderId="20" xfId="0" applyNumberFormat="1" applyFont="1" applyFill="1" applyBorder="1" applyAlignment="1">
      <alignment/>
    </xf>
    <xf numFmtId="3" fontId="24" fillId="7" borderId="17" xfId="0" applyNumberFormat="1" applyFont="1" applyFill="1" applyBorder="1" applyAlignment="1">
      <alignment/>
    </xf>
    <xf numFmtId="3" fontId="22" fillId="7" borderId="12" xfId="0" applyNumberFormat="1" applyFont="1" applyFill="1" applyBorder="1" applyAlignment="1">
      <alignment/>
    </xf>
    <xf numFmtId="3" fontId="17" fillId="7" borderId="20" xfId="51" applyNumberFormat="1" applyFont="1" applyFill="1" applyBorder="1" applyAlignment="1">
      <alignment horizontal="right"/>
      <protection/>
    </xf>
    <xf numFmtId="3" fontId="17" fillId="7" borderId="20" xfId="0" applyNumberFormat="1" applyFont="1" applyFill="1" applyBorder="1" applyAlignment="1">
      <alignment/>
    </xf>
    <xf numFmtId="3" fontId="17" fillId="7" borderId="10" xfId="0" applyNumberFormat="1" applyFont="1" applyFill="1" applyBorder="1" applyAlignment="1">
      <alignment/>
    </xf>
    <xf numFmtId="3" fontId="22" fillId="0" borderId="18" xfId="51" applyNumberFormat="1" applyFont="1" applyFill="1" applyBorder="1" applyAlignment="1">
      <alignment horizontal="right"/>
      <protection/>
    </xf>
    <xf numFmtId="3" fontId="22" fillId="0" borderId="18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20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/>
    </xf>
    <xf numFmtId="3" fontId="17" fillId="0" borderId="20" xfId="51" applyNumberFormat="1" applyFont="1" applyFill="1" applyBorder="1" applyAlignment="1">
      <alignment horizontal="right"/>
      <protection/>
    </xf>
    <xf numFmtId="9" fontId="23" fillId="18" borderId="11" xfId="55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21" fillId="0" borderId="12" xfId="62" applyNumberFormat="1" applyFont="1" applyFill="1" applyBorder="1" applyAlignment="1">
      <alignment/>
    </xf>
    <xf numFmtId="3" fontId="24" fillId="0" borderId="18" xfId="0" applyNumberFormat="1" applyFont="1" applyBorder="1" applyAlignment="1">
      <alignment/>
    </xf>
    <xf numFmtId="3" fontId="23" fillId="0" borderId="12" xfId="62" applyNumberFormat="1" applyFont="1" applyFill="1" applyBorder="1" applyAlignment="1">
      <alignment/>
    </xf>
    <xf numFmtId="3" fontId="17" fillId="0" borderId="12" xfId="0" applyNumberFormat="1" applyFont="1" applyBorder="1" applyAlignment="1">
      <alignment/>
    </xf>
    <xf numFmtId="3" fontId="21" fillId="0" borderId="12" xfId="0" applyNumberFormat="1" applyFont="1" applyFill="1" applyBorder="1" applyAlignment="1">
      <alignment horizontal="right"/>
    </xf>
    <xf numFmtId="3" fontId="23" fillId="0" borderId="11" xfId="62" applyNumberFormat="1" applyFont="1" applyFill="1" applyBorder="1" applyAlignment="1">
      <alignment/>
    </xf>
    <xf numFmtId="9" fontId="21" fillId="18" borderId="20" xfId="55" applyFont="1" applyFill="1" applyBorder="1" applyAlignment="1">
      <alignment horizontal="center"/>
    </xf>
    <xf numFmtId="9" fontId="23" fillId="18" borderId="20" xfId="55" applyFont="1" applyFill="1" applyBorder="1" applyAlignment="1">
      <alignment horizontal="center"/>
    </xf>
    <xf numFmtId="3" fontId="22" fillId="7" borderId="18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24" fillId="5" borderId="0" xfId="50" applyFont="1" applyFill="1" applyBorder="1" applyAlignment="1">
      <alignment horizontal="left"/>
      <protection/>
    </xf>
    <xf numFmtId="3" fontId="24" fillId="5" borderId="20" xfId="64" applyNumberFormat="1" applyFont="1" applyFill="1" applyBorder="1" applyAlignment="1">
      <alignment horizontal="right"/>
    </xf>
    <xf numFmtId="3" fontId="24" fillId="5" borderId="20" xfId="64" applyNumberFormat="1" applyFont="1" applyFill="1" applyBorder="1" applyAlignment="1">
      <alignment/>
    </xf>
    <xf numFmtId="0" fontId="17" fillId="7" borderId="11" xfId="54" applyFont="1" applyFill="1" applyBorder="1" applyAlignment="1">
      <alignment horizontal="center" vertical="center" wrapText="1"/>
      <protection/>
    </xf>
    <xf numFmtId="3" fontId="17" fillId="5" borderId="11" xfId="54" applyNumberFormat="1" applyFont="1" applyFill="1" applyBorder="1" applyAlignment="1">
      <alignment horizontal="center" vertical="center" wrapText="1"/>
      <protection/>
    </xf>
    <xf numFmtId="0" fontId="17" fillId="5" borderId="11" xfId="54" applyFont="1" applyFill="1" applyBorder="1" applyAlignment="1">
      <alignment horizontal="center" vertical="center" wrapText="1"/>
      <protection/>
    </xf>
    <xf numFmtId="9" fontId="22" fillId="0" borderId="10" xfId="55" applyFont="1" applyFill="1" applyBorder="1" applyAlignment="1">
      <alignment/>
    </xf>
    <xf numFmtId="0" fontId="17" fillId="0" borderId="10" xfId="50" applyFont="1" applyFill="1" applyBorder="1" applyAlignment="1">
      <alignment horizontal="left"/>
      <protection/>
    </xf>
    <xf numFmtId="9" fontId="17" fillId="0" borderId="20" xfId="55" applyFont="1" applyFill="1" applyBorder="1" applyAlignment="1">
      <alignment/>
    </xf>
    <xf numFmtId="9" fontId="23" fillId="0" borderId="11" xfId="62" applyNumberFormat="1" applyFont="1" applyFill="1" applyBorder="1" applyAlignment="1">
      <alignment horizontal="center"/>
    </xf>
    <xf numFmtId="3" fontId="23" fillId="5" borderId="14" xfId="0" applyNumberFormat="1" applyFont="1" applyFill="1" applyBorder="1" applyAlignment="1">
      <alignment horizontal="center"/>
    </xf>
    <xf numFmtId="1" fontId="23" fillId="5" borderId="17" xfId="0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15" fillId="0" borderId="0" xfId="62" applyNumberFormat="1" applyFont="1" applyFill="1" applyBorder="1" applyAlignment="1">
      <alignment horizontal="right"/>
    </xf>
    <xf numFmtId="3" fontId="15" fillId="0" borderId="0" xfId="62" applyNumberFormat="1" applyFont="1" applyFill="1" applyBorder="1" applyAlignment="1">
      <alignment/>
    </xf>
    <xf numFmtId="0" fontId="22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17" fillId="0" borderId="11" xfId="54" applyFont="1" applyBorder="1">
      <alignment/>
      <protection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93" fontId="17" fillId="0" borderId="0" xfId="50" applyNumberFormat="1" applyFont="1" applyBorder="1" applyAlignment="1">
      <alignment horizontal="left"/>
      <protection/>
    </xf>
    <xf numFmtId="3" fontId="22" fillId="0" borderId="0" xfId="54" applyNumberFormat="1" applyFont="1" applyBorder="1">
      <alignment/>
      <protection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 horizontal="right"/>
    </xf>
    <xf numFmtId="0" fontId="15" fillId="0" borderId="12" xfId="0" applyFont="1" applyFill="1" applyBorder="1" applyAlignment="1">
      <alignment/>
    </xf>
    <xf numFmtId="0" fontId="15" fillId="0" borderId="16" xfId="0" applyFont="1" applyBorder="1" applyAlignment="1">
      <alignment horizontal="center"/>
    </xf>
    <xf numFmtId="3" fontId="15" fillId="0" borderId="24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22" fillId="0" borderId="21" xfId="54" applyFont="1" applyBorder="1">
      <alignment/>
      <protection/>
    </xf>
    <xf numFmtId="0" fontId="22" fillId="0" borderId="19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21" xfId="54" applyFont="1" applyBorder="1">
      <alignment/>
      <protection/>
    </xf>
    <xf numFmtId="193" fontId="17" fillId="0" borderId="24" xfId="50" applyNumberFormat="1" applyFont="1" applyBorder="1" applyAlignment="1">
      <alignment horizontal="left"/>
      <protection/>
    </xf>
    <xf numFmtId="173" fontId="22" fillId="5" borderId="19" xfId="0" applyNumberFormat="1" applyFont="1" applyFill="1" applyBorder="1" applyAlignment="1" quotePrefix="1">
      <alignment horizontal="left"/>
    </xf>
    <xf numFmtId="199" fontId="22" fillId="0" borderId="0" xfId="52" applyNumberFormat="1" applyFont="1" applyFill="1">
      <alignment/>
      <protection/>
    </xf>
    <xf numFmtId="1" fontId="17" fillId="7" borderId="20" xfId="52" applyNumberFormat="1" applyFont="1" applyFill="1" applyBorder="1" applyAlignment="1">
      <alignment horizontal="center"/>
      <protection/>
    </xf>
    <xf numFmtId="190" fontId="22" fillId="7" borderId="20" xfId="52" applyNumberFormat="1" applyFont="1" applyFill="1" applyBorder="1">
      <alignment/>
      <protection/>
    </xf>
    <xf numFmtId="3" fontId="22" fillId="7" borderId="20" xfId="64" applyNumberFormat="1" applyFont="1" applyFill="1" applyBorder="1" applyAlignment="1">
      <alignment horizontal="right"/>
    </xf>
    <xf numFmtId="3" fontId="22" fillId="7" borderId="19" xfId="64" applyNumberFormat="1" applyFont="1" applyFill="1" applyBorder="1" applyAlignment="1">
      <alignment horizontal="right"/>
    </xf>
    <xf numFmtId="3" fontId="17" fillId="7" borderId="17" xfId="64" applyNumberFormat="1" applyFont="1" applyFill="1" applyBorder="1" applyAlignment="1">
      <alignment/>
    </xf>
    <xf numFmtId="190" fontId="22" fillId="7" borderId="20" xfId="50" applyNumberFormat="1" applyFont="1" applyFill="1" applyBorder="1" applyAlignment="1">
      <alignment horizontal="right"/>
      <protection/>
    </xf>
    <xf numFmtId="190" fontId="22" fillId="7" borderId="20" xfId="64" applyNumberFormat="1" applyFont="1" applyFill="1" applyBorder="1" applyAlignment="1">
      <alignment horizontal="right"/>
    </xf>
    <xf numFmtId="3" fontId="22" fillId="7" borderId="20" xfId="50" applyNumberFormat="1" applyFont="1" applyFill="1" applyBorder="1" applyAlignment="1">
      <alignment horizontal="right"/>
      <protection/>
    </xf>
    <xf numFmtId="3" fontId="24" fillId="7" borderId="20" xfId="64" applyNumberFormat="1" applyFont="1" applyFill="1" applyBorder="1" applyAlignment="1">
      <alignment horizontal="right"/>
    </xf>
    <xf numFmtId="3" fontId="17" fillId="7" borderId="19" xfId="64" applyNumberFormat="1" applyFont="1" applyFill="1" applyBorder="1" applyAlignment="1">
      <alignment/>
    </xf>
    <xf numFmtId="3" fontId="17" fillId="7" borderId="18" xfId="64" applyNumberFormat="1" applyFont="1" applyFill="1" applyBorder="1" applyAlignment="1">
      <alignment horizontal="right"/>
    </xf>
    <xf numFmtId="190" fontId="22" fillId="7" borderId="0" xfId="64" applyNumberFormat="1" applyFont="1" applyFill="1" applyBorder="1" applyAlignment="1">
      <alignment horizontal="right"/>
    </xf>
    <xf numFmtId="3" fontId="17" fillId="7" borderId="17" xfId="50" applyNumberFormat="1" applyFont="1" applyFill="1" applyBorder="1">
      <alignment/>
      <protection/>
    </xf>
    <xf numFmtId="3" fontId="17" fillId="7" borderId="0" xfId="50" applyNumberFormat="1" applyFont="1" applyFill="1" applyBorder="1">
      <alignment/>
      <protection/>
    </xf>
    <xf numFmtId="190" fontId="22" fillId="7" borderId="0" xfId="50" applyNumberFormat="1" applyFont="1" applyFill="1" applyBorder="1" applyAlignment="1">
      <alignment horizontal="right"/>
      <protection/>
    </xf>
    <xf numFmtId="3" fontId="17" fillId="7" borderId="10" xfId="50" applyNumberFormat="1" applyFont="1" applyFill="1" applyBorder="1">
      <alignment/>
      <protection/>
    </xf>
    <xf numFmtId="190" fontId="22" fillId="7" borderId="0" xfId="52" applyNumberFormat="1" applyFont="1" applyFill="1">
      <alignment/>
      <protection/>
    </xf>
    <xf numFmtId="3" fontId="22" fillId="7" borderId="20" xfId="52" applyNumberFormat="1" applyFont="1" applyFill="1" applyBorder="1">
      <alignment/>
      <protection/>
    </xf>
    <xf numFmtId="3" fontId="17" fillId="7" borderId="20" xfId="52" applyNumberFormat="1" applyFont="1" applyFill="1" applyBorder="1">
      <alignment/>
      <protection/>
    </xf>
    <xf numFmtId="3" fontId="17" fillId="7" borderId="17" xfId="52" applyNumberFormat="1" applyFont="1" applyFill="1" applyBorder="1">
      <alignment/>
      <protection/>
    </xf>
    <xf numFmtId="3" fontId="17" fillId="7" borderId="14" xfId="52" applyNumberFormat="1" applyFont="1" applyFill="1" applyBorder="1">
      <alignment/>
      <protection/>
    </xf>
    <xf numFmtId="3" fontId="17" fillId="0" borderId="14" xfId="52" applyNumberFormat="1" applyFont="1" applyFill="1" applyBorder="1">
      <alignment/>
      <protection/>
    </xf>
    <xf numFmtId="3" fontId="17" fillId="0" borderId="12" xfId="0" applyNumberFormat="1" applyFont="1" applyFill="1" applyBorder="1" applyAlignment="1">
      <alignment/>
    </xf>
    <xf numFmtId="3" fontId="17" fillId="0" borderId="14" xfId="0" applyNumberFormat="1" applyFont="1" applyBorder="1" applyAlignment="1">
      <alignment/>
    </xf>
    <xf numFmtId="9" fontId="22" fillId="0" borderId="14" xfId="55" applyFont="1" applyFill="1" applyBorder="1" applyAlignment="1">
      <alignment horizontal="center"/>
    </xf>
    <xf numFmtId="9" fontId="24" fillId="0" borderId="17" xfId="55" applyFont="1" applyFill="1" applyBorder="1" applyAlignment="1">
      <alignment horizontal="center"/>
    </xf>
    <xf numFmtId="9" fontId="46" fillId="0" borderId="17" xfId="55" applyNumberFormat="1" applyFont="1" applyFill="1" applyBorder="1" applyAlignment="1">
      <alignment horizontal="center"/>
    </xf>
    <xf numFmtId="9" fontId="46" fillId="18" borderId="18" xfId="55" applyFont="1" applyFill="1" applyBorder="1" applyAlignment="1">
      <alignment horizontal="center"/>
    </xf>
    <xf numFmtId="173" fontId="22" fillId="5" borderId="16" xfId="0" applyNumberFormat="1" applyFont="1" applyFill="1" applyBorder="1" applyAlignment="1">
      <alignment horizontal="left"/>
    </xf>
    <xf numFmtId="3" fontId="22" fillId="5" borderId="24" xfId="0" applyNumberFormat="1" applyFont="1" applyFill="1" applyBorder="1" applyAlignment="1">
      <alignment/>
    </xf>
    <xf numFmtId="3" fontId="22" fillId="5" borderId="16" xfId="0" applyNumberFormat="1" applyFont="1" applyFill="1" applyBorder="1" applyAlignment="1">
      <alignment/>
    </xf>
    <xf numFmtId="180" fontId="22" fillId="5" borderId="18" xfId="0" applyNumberFormat="1" applyFont="1" applyFill="1" applyBorder="1" applyAlignment="1">
      <alignment horizontal="center"/>
    </xf>
    <xf numFmtId="180" fontId="23" fillId="18" borderId="14" xfId="0" applyNumberFormat="1" applyFont="1" applyFill="1" applyBorder="1" applyAlignment="1">
      <alignment horizontal="center"/>
    </xf>
    <xf numFmtId="3" fontId="17" fillId="5" borderId="14" xfId="0" applyNumberFormat="1" applyFont="1" applyFill="1" applyBorder="1" applyAlignment="1">
      <alignment horizontal="center"/>
    </xf>
    <xf numFmtId="180" fontId="23" fillId="18" borderId="17" xfId="0" applyNumberFormat="1" applyFont="1" applyFill="1" applyBorder="1" applyAlignment="1">
      <alignment horizontal="center"/>
    </xf>
    <xf numFmtId="1" fontId="17" fillId="5" borderId="17" xfId="0" applyNumberFormat="1" applyFont="1" applyFill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3" fontId="22" fillId="0" borderId="0" xfId="50" applyNumberFormat="1" applyFont="1" applyFill="1" applyBorder="1" applyAlignment="1">
      <alignment horizontal="left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995 Sammanfattning" xfId="50"/>
    <cellStyle name="Normal_Intäkter 98-1 till styrelsen" xfId="51"/>
    <cellStyle name="Normal_kostnader" xfId="52"/>
    <cellStyle name="Normal_Pro2000" xfId="53"/>
    <cellStyle name="Normal_Version I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Summa" xfId="61"/>
    <cellStyle name="Comma" xfId="62"/>
    <cellStyle name="Comma [0]" xfId="63"/>
    <cellStyle name="Tusental_1995 Sammanfattning" xfId="64"/>
    <cellStyle name="Utdata" xfId="65"/>
    <cellStyle name="Currency" xfId="66"/>
    <cellStyle name="Currency [0]" xfId="67"/>
    <cellStyle name="Varnings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tial%201\Int&#228;kter%20m&#229;nad%20med%20prognos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tial%202\Budget%202010\Budget%202010-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2009-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t&#228;kter\Int&#228;kter%20m&#229;n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januari09"/>
      <sheetName val="feb3"/>
      <sheetName val="februari09"/>
      <sheetName val="mar4"/>
      <sheetName val="mars09"/>
      <sheetName val="apr"/>
      <sheetName val="apr2"/>
      <sheetName val="apr3"/>
      <sheetName val="april09"/>
    </sheetNames>
    <sheetDataSet>
      <sheetData sheetId="9">
        <row r="77">
          <cell r="D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09"/>
      <sheetName val="prognos 2010-2015 avhopp 0,82"/>
      <sheetName val="prognos 2010-2015 avhopp 0,9"/>
    </sheetNames>
    <sheetDataSet>
      <sheetData sheetId="0">
        <row r="7">
          <cell r="G7">
            <v>2700000</v>
          </cell>
        </row>
        <row r="8">
          <cell r="G8">
            <v>70000</v>
          </cell>
        </row>
        <row r="9">
          <cell r="G9">
            <v>15600000</v>
          </cell>
        </row>
        <row r="10">
          <cell r="G10">
            <v>0</v>
          </cell>
        </row>
        <row r="14">
          <cell r="G14">
            <v>3800000</v>
          </cell>
        </row>
        <row r="18">
          <cell r="G18">
            <v>2000000</v>
          </cell>
        </row>
        <row r="19">
          <cell r="G19">
            <v>33600000</v>
          </cell>
        </row>
        <row r="22">
          <cell r="G22">
            <v>800000</v>
          </cell>
        </row>
        <row r="26">
          <cell r="G26">
            <v>375000</v>
          </cell>
        </row>
        <row r="27">
          <cell r="G27">
            <v>300000</v>
          </cell>
        </row>
        <row r="30">
          <cell r="G30">
            <v>1800000</v>
          </cell>
        </row>
        <row r="45">
          <cell r="G45">
            <v>500000</v>
          </cell>
        </row>
        <row r="46">
          <cell r="G46">
            <v>800000</v>
          </cell>
        </row>
        <row r="47">
          <cell r="G47">
            <v>4641000</v>
          </cell>
        </row>
        <row r="48">
          <cell r="G48">
            <v>206000</v>
          </cell>
        </row>
        <row r="54">
          <cell r="G54">
            <v>275000</v>
          </cell>
        </row>
        <row r="55">
          <cell r="G55">
            <v>130000</v>
          </cell>
        </row>
        <row r="56">
          <cell r="G56">
            <v>10000</v>
          </cell>
        </row>
        <row r="57">
          <cell r="G57">
            <v>85000</v>
          </cell>
        </row>
        <row r="58">
          <cell r="G58">
            <v>25000</v>
          </cell>
        </row>
        <row r="63">
          <cell r="G63">
            <v>75000</v>
          </cell>
        </row>
        <row r="69">
          <cell r="G69">
            <v>65000</v>
          </cell>
        </row>
        <row r="70">
          <cell r="G70">
            <v>370000</v>
          </cell>
        </row>
        <row r="80">
          <cell r="G80">
            <v>300000</v>
          </cell>
        </row>
        <row r="81">
          <cell r="G81">
            <v>10000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cs12"/>
      <sheetName val="dec-09"/>
      <sheetName val="Sammanfattning "/>
    </sheetNames>
    <sheetDataSet>
      <sheetData sheetId="2">
        <row r="18">
          <cell r="C18">
            <v>1671.801</v>
          </cell>
          <cell r="F18">
            <v>1735</v>
          </cell>
        </row>
        <row r="19">
          <cell r="C19">
            <v>360.468</v>
          </cell>
          <cell r="F19">
            <v>366</v>
          </cell>
        </row>
        <row r="20">
          <cell r="C20">
            <v>0.269</v>
          </cell>
          <cell r="F20">
            <v>0</v>
          </cell>
        </row>
        <row r="21">
          <cell r="C21">
            <v>397.697</v>
          </cell>
          <cell r="F21">
            <v>400</v>
          </cell>
        </row>
        <row r="22">
          <cell r="C22">
            <v>1313.761</v>
          </cell>
          <cell r="F22">
            <v>328</v>
          </cell>
        </row>
        <row r="23">
          <cell r="C23">
            <v>163.95600000000002</v>
          </cell>
          <cell r="F23">
            <v>134</v>
          </cell>
        </row>
        <row r="27">
          <cell r="C27">
            <v>818.8649999999999</v>
          </cell>
          <cell r="F27">
            <v>808</v>
          </cell>
        </row>
        <row r="28">
          <cell r="C28">
            <v>182.512</v>
          </cell>
          <cell r="F28">
            <v>182</v>
          </cell>
        </row>
        <row r="29">
          <cell r="C29">
            <v>0</v>
          </cell>
          <cell r="F29">
            <v>5</v>
          </cell>
        </row>
        <row r="30">
          <cell r="C30">
            <v>2252.786</v>
          </cell>
          <cell r="F30">
            <v>2294</v>
          </cell>
        </row>
        <row r="31">
          <cell r="C31">
            <v>610.612</v>
          </cell>
          <cell r="F31">
            <v>720</v>
          </cell>
        </row>
        <row r="32">
          <cell r="C32">
            <v>4.3919999999999995</v>
          </cell>
          <cell r="F32">
            <v>45</v>
          </cell>
        </row>
        <row r="33">
          <cell r="C33">
            <v>0</v>
          </cell>
          <cell r="F33">
            <v>75</v>
          </cell>
        </row>
        <row r="34">
          <cell r="C34">
            <v>577.274</v>
          </cell>
          <cell r="F34">
            <v>550</v>
          </cell>
        </row>
        <row r="38">
          <cell r="C38">
            <v>222.05200000000002</v>
          </cell>
          <cell r="F38">
            <v>180</v>
          </cell>
        </row>
        <row r="39">
          <cell r="C39">
            <v>133.57399999999998</v>
          </cell>
          <cell r="F39">
            <v>180</v>
          </cell>
        </row>
        <row r="40">
          <cell r="C40">
            <v>74.541</v>
          </cell>
          <cell r="F40">
            <v>63</v>
          </cell>
        </row>
        <row r="41">
          <cell r="C41">
            <v>149.383</v>
          </cell>
          <cell r="F41">
            <v>178</v>
          </cell>
        </row>
        <row r="42">
          <cell r="C42">
            <v>162.185</v>
          </cell>
          <cell r="F42">
            <v>199</v>
          </cell>
        </row>
        <row r="43">
          <cell r="C43">
            <v>52.455999999999996</v>
          </cell>
          <cell r="F43">
            <v>62</v>
          </cell>
        </row>
        <row r="44">
          <cell r="C44">
            <v>885.42</v>
          </cell>
          <cell r="F44">
            <v>840</v>
          </cell>
        </row>
        <row r="45">
          <cell r="C45">
            <v>189.326</v>
          </cell>
          <cell r="F45">
            <v>185</v>
          </cell>
        </row>
        <row r="46">
          <cell r="C46">
            <v>694.99</v>
          </cell>
          <cell r="F46">
            <v>636</v>
          </cell>
        </row>
        <row r="47">
          <cell r="C47">
            <v>102.72</v>
          </cell>
          <cell r="F47">
            <v>127</v>
          </cell>
        </row>
        <row r="51">
          <cell r="C51">
            <v>244.70200000000003</v>
          </cell>
          <cell r="F51">
            <v>246</v>
          </cell>
        </row>
        <row r="52">
          <cell r="C52">
            <v>4.189</v>
          </cell>
          <cell r="F52">
            <v>5</v>
          </cell>
        </row>
        <row r="53">
          <cell r="C53">
            <v>46.008</v>
          </cell>
          <cell r="F53">
            <v>52</v>
          </cell>
        </row>
        <row r="54">
          <cell r="C54">
            <v>344.954</v>
          </cell>
          <cell r="F54">
            <v>338</v>
          </cell>
        </row>
        <row r="55">
          <cell r="C55">
            <v>335.13499999999993</v>
          </cell>
          <cell r="F55">
            <v>280</v>
          </cell>
        </row>
        <row r="56">
          <cell r="C56">
            <v>24.081</v>
          </cell>
          <cell r="F56">
            <v>23</v>
          </cell>
        </row>
        <row r="57">
          <cell r="C57">
            <v>12.443</v>
          </cell>
          <cell r="F57">
            <v>15</v>
          </cell>
        </row>
        <row r="58">
          <cell r="C58">
            <v>37.244</v>
          </cell>
          <cell r="F58">
            <v>25</v>
          </cell>
        </row>
        <row r="62">
          <cell r="C62">
            <v>5179.025</v>
          </cell>
          <cell r="F62">
            <v>5262.487</v>
          </cell>
        </row>
        <row r="63">
          <cell r="C63">
            <v>1521.1370000000002</v>
          </cell>
          <cell r="F63">
            <v>1520</v>
          </cell>
        </row>
        <row r="64">
          <cell r="C64">
            <v>2693.2509999999997</v>
          </cell>
          <cell r="F64">
            <v>3002</v>
          </cell>
        </row>
        <row r="65">
          <cell r="C65">
            <v>461.16700000000003</v>
          </cell>
          <cell r="F65">
            <v>435</v>
          </cell>
        </row>
        <row r="66">
          <cell r="C66">
            <v>1199.49</v>
          </cell>
          <cell r="F66">
            <v>1400</v>
          </cell>
        </row>
        <row r="67">
          <cell r="C67">
            <v>372.599</v>
          </cell>
          <cell r="F67">
            <v>403</v>
          </cell>
        </row>
        <row r="68">
          <cell r="C68">
            <v>-1122.5</v>
          </cell>
          <cell r="F68">
            <v>-1150</v>
          </cell>
        </row>
        <row r="72">
          <cell r="C72">
            <v>3596.778</v>
          </cell>
          <cell r="F72">
            <v>3487</v>
          </cell>
        </row>
        <row r="73">
          <cell r="C73">
            <v>556.0300000000001</v>
          </cell>
          <cell r="F73">
            <v>537</v>
          </cell>
        </row>
        <row r="74">
          <cell r="C74">
            <v>585.4820000000001</v>
          </cell>
          <cell r="F74">
            <v>653</v>
          </cell>
        </row>
        <row r="75">
          <cell r="C75">
            <v>279.72999999999996</v>
          </cell>
          <cell r="F75">
            <v>278</v>
          </cell>
        </row>
        <row r="76">
          <cell r="C76">
            <v>539.3910000000001</v>
          </cell>
          <cell r="F76">
            <v>570</v>
          </cell>
        </row>
        <row r="77">
          <cell r="C77">
            <v>17979.057999999994</v>
          </cell>
          <cell r="F77">
            <v>18124</v>
          </cell>
        </row>
        <row r="81">
          <cell r="C81">
            <v>24223.851</v>
          </cell>
          <cell r="F81">
            <v>19700</v>
          </cell>
        </row>
        <row r="82">
          <cell r="C82">
            <v>63.338</v>
          </cell>
          <cell r="F82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januari09"/>
      <sheetName val="feb"/>
      <sheetName val="februari09"/>
      <sheetName val="mar"/>
      <sheetName val="mars09"/>
      <sheetName val="apr"/>
      <sheetName val="april09"/>
      <sheetName val="maj"/>
      <sheetName val="maj09"/>
      <sheetName val="juni"/>
      <sheetName val="juni09"/>
      <sheetName val="juli"/>
      <sheetName val="juli09"/>
      <sheetName val="aug"/>
      <sheetName val="aug09"/>
      <sheetName val="sept"/>
      <sheetName val="sept09"/>
      <sheetName val="okt"/>
      <sheetName val="okt09"/>
      <sheetName val="nov"/>
      <sheetName val="nov09"/>
      <sheetName val="decny"/>
      <sheetName val="dec"/>
      <sheetName val="dec09"/>
    </sheetNames>
    <sheetDataSet>
      <sheetData sheetId="24">
        <row r="7">
          <cell r="D7">
            <v>2423100</v>
          </cell>
          <cell r="H7">
            <v>3622439.2</v>
          </cell>
        </row>
        <row r="8">
          <cell r="D8">
            <v>57430</v>
          </cell>
          <cell r="H8">
            <v>82018.4</v>
          </cell>
        </row>
        <row r="9">
          <cell r="D9">
            <v>15464520</v>
          </cell>
          <cell r="H9">
            <v>13617440</v>
          </cell>
        </row>
        <row r="10">
          <cell r="D10">
            <v>0</v>
          </cell>
          <cell r="H10">
            <v>240000</v>
          </cell>
        </row>
        <row r="14">
          <cell r="D14">
            <v>3890881.3</v>
          </cell>
          <cell r="H14">
            <v>2325609.64</v>
          </cell>
        </row>
        <row r="18">
          <cell r="D18">
            <v>2325255.65</v>
          </cell>
          <cell r="H18">
            <v>2434535.48</v>
          </cell>
        </row>
        <row r="19">
          <cell r="D19">
            <v>33364145.5</v>
          </cell>
          <cell r="H19">
            <v>28173340.43</v>
          </cell>
        </row>
        <row r="22">
          <cell r="D22">
            <v>801065.46</v>
          </cell>
          <cell r="H22">
            <v>266563</v>
          </cell>
        </row>
        <row r="26">
          <cell r="D26">
            <v>431603</v>
          </cell>
          <cell r="H26">
            <v>1662434</v>
          </cell>
        </row>
        <row r="27">
          <cell r="D27">
            <v>287170</v>
          </cell>
          <cell r="H27">
            <v>322394.36</v>
          </cell>
        </row>
        <row r="30">
          <cell r="D30">
            <v>1778707.5599999998</v>
          </cell>
          <cell r="H30">
            <v>1474724.92</v>
          </cell>
        </row>
        <row r="45">
          <cell r="D45">
            <v>587974.72</v>
          </cell>
          <cell r="H45">
            <v>790136.02</v>
          </cell>
        </row>
        <row r="46">
          <cell r="D46">
            <v>640361.5</v>
          </cell>
          <cell r="H46">
            <v>544280.01</v>
          </cell>
        </row>
        <row r="47">
          <cell r="D47">
            <v>5192022.25</v>
          </cell>
          <cell r="H47">
            <v>3655504</v>
          </cell>
        </row>
        <row r="48">
          <cell r="D48">
            <v>230308.85</v>
          </cell>
          <cell r="H48">
            <v>169524.05</v>
          </cell>
        </row>
        <row r="49">
          <cell r="D49">
            <v>10000245</v>
          </cell>
          <cell r="H49">
            <v>5000141</v>
          </cell>
        </row>
        <row r="50">
          <cell r="D50">
            <v>-6442166.54</v>
          </cell>
          <cell r="H50">
            <v>-5076637.73</v>
          </cell>
        </row>
        <row r="54">
          <cell r="D54">
            <v>268229</v>
          </cell>
          <cell r="H54">
            <v>211735</v>
          </cell>
        </row>
        <row r="55">
          <cell r="D55">
            <v>82000</v>
          </cell>
          <cell r="H55">
            <v>0</v>
          </cell>
        </row>
        <row r="56">
          <cell r="D56">
            <v>17500</v>
          </cell>
          <cell r="H56">
            <v>24712.17</v>
          </cell>
        </row>
        <row r="57">
          <cell r="D57">
            <v>160036</v>
          </cell>
          <cell r="H57">
            <v>0</v>
          </cell>
        </row>
        <row r="58">
          <cell r="D58">
            <v>24261.5</v>
          </cell>
          <cell r="H58">
            <v>28940</v>
          </cell>
        </row>
        <row r="63">
          <cell r="D63">
            <v>50610.21</v>
          </cell>
          <cell r="H63">
            <v>86393.37</v>
          </cell>
        </row>
        <row r="69">
          <cell r="D69">
            <v>65732.8</v>
          </cell>
          <cell r="H69">
            <v>61160</v>
          </cell>
        </row>
        <row r="70">
          <cell r="D70">
            <v>347010</v>
          </cell>
          <cell r="H70">
            <v>388160</v>
          </cell>
        </row>
        <row r="77">
          <cell r="D77">
            <v>0</v>
          </cell>
          <cell r="H77">
            <v>751916.3300000001</v>
          </cell>
        </row>
        <row r="80">
          <cell r="H80">
            <v>29206</v>
          </cell>
        </row>
        <row r="81">
          <cell r="D81">
            <v>19904.440000000002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PageLayoutView="0" workbookViewId="0" topLeftCell="A1">
      <selection activeCell="I45" sqref="I45"/>
    </sheetView>
  </sheetViews>
  <sheetFormatPr defaultColWidth="9.00390625" defaultRowHeight="12.75"/>
  <cols>
    <col min="1" max="1" width="6.00390625" style="4" customWidth="1"/>
    <col min="2" max="2" width="17.00390625" style="4" customWidth="1"/>
    <col min="3" max="3" width="11.375" style="4" customWidth="1"/>
    <col min="4" max="4" width="10.125" style="4" customWidth="1"/>
    <col min="5" max="5" width="9.625" style="4" customWidth="1"/>
    <col min="6" max="6" width="12.875" style="4" customWidth="1"/>
    <col min="7" max="7" width="9.50390625" style="14" bestFit="1" customWidth="1"/>
    <col min="8" max="8" width="9.625" style="4" bestFit="1" customWidth="1"/>
    <col min="9" max="9" width="12.625" style="4" customWidth="1"/>
    <col min="10" max="10" width="3.375" style="4" customWidth="1"/>
    <col min="11" max="11" width="13.00390625" style="4" bestFit="1" customWidth="1"/>
    <col min="12" max="16384" width="9.375" style="4" customWidth="1"/>
  </cols>
  <sheetData>
    <row r="1" spans="1:9" ht="15">
      <c r="A1" s="1"/>
      <c r="B1" s="1"/>
      <c r="C1" s="1"/>
      <c r="D1" s="1"/>
      <c r="E1" s="1"/>
      <c r="F1" s="1"/>
      <c r="G1" s="2"/>
      <c r="H1" s="1"/>
      <c r="I1" s="3" t="s">
        <v>0</v>
      </c>
    </row>
    <row r="2" spans="1:10" ht="18">
      <c r="A2" s="5" t="s">
        <v>152</v>
      </c>
      <c r="B2" s="5"/>
      <c r="C2" s="1"/>
      <c r="D2" s="1"/>
      <c r="E2" s="1"/>
      <c r="F2" s="1"/>
      <c r="G2" s="2"/>
      <c r="H2" s="1"/>
      <c r="I2" s="6"/>
      <c r="J2" s="1"/>
    </row>
    <row r="3" spans="1:10" ht="12.75">
      <c r="A3" s="7"/>
      <c r="B3" s="7"/>
      <c r="C3" s="8"/>
      <c r="D3" s="9"/>
      <c r="E3" s="9"/>
      <c r="F3" s="9"/>
      <c r="G3" s="10"/>
      <c r="H3" s="9"/>
      <c r="I3" s="9"/>
      <c r="J3" s="1"/>
    </row>
    <row r="4" spans="1:10" ht="12.75">
      <c r="A4" s="11"/>
      <c r="B4" s="11"/>
      <c r="C4" s="9"/>
      <c r="D4" s="12"/>
      <c r="E4" s="12"/>
      <c r="F4" s="9"/>
      <c r="G4" s="13"/>
      <c r="H4" s="9"/>
      <c r="I4" s="9"/>
      <c r="J4" s="1"/>
    </row>
    <row r="5" spans="1:10" ht="45" customHeight="1">
      <c r="A5" s="360"/>
      <c r="B5" s="347"/>
      <c r="C5" s="326" t="s">
        <v>140</v>
      </c>
      <c r="D5" s="326" t="s">
        <v>113</v>
      </c>
      <c r="E5" s="326" t="s">
        <v>148</v>
      </c>
      <c r="F5" s="326" t="s">
        <v>114</v>
      </c>
      <c r="G5" s="327" t="s">
        <v>115</v>
      </c>
      <c r="H5" s="328" t="s">
        <v>104</v>
      </c>
      <c r="I5" s="328" t="s">
        <v>116</v>
      </c>
      <c r="J5" s="1"/>
    </row>
    <row r="6" spans="1:10" ht="4.5" customHeight="1">
      <c r="A6" s="361"/>
      <c r="B6" s="238"/>
      <c r="C6" s="231"/>
      <c r="D6" s="232"/>
      <c r="E6" s="232"/>
      <c r="F6" s="233"/>
      <c r="G6" s="234"/>
      <c r="H6" s="232"/>
      <c r="I6" s="233"/>
      <c r="J6" s="1"/>
    </row>
    <row r="7" spans="1:10" ht="12.75">
      <c r="A7" s="362" t="s">
        <v>47</v>
      </c>
      <c r="B7" s="348"/>
      <c r="C7" s="231"/>
      <c r="D7" s="232"/>
      <c r="E7" s="232"/>
      <c r="F7" s="233"/>
      <c r="G7" s="234"/>
      <c r="H7" s="232"/>
      <c r="I7" s="233"/>
      <c r="J7" s="1"/>
    </row>
    <row r="8" spans="1:10" ht="12.75">
      <c r="A8" s="361" t="s">
        <v>1</v>
      </c>
      <c r="B8" s="238"/>
      <c r="C8" s="235">
        <f>SUM('Intäkter bil 2'!B12)</f>
        <v>17945.05</v>
      </c>
      <c r="D8" s="236">
        <v>17985</v>
      </c>
      <c r="E8" s="236">
        <f>SUM('Intäkter bil 2'!D12)</f>
        <v>18370</v>
      </c>
      <c r="F8" s="237">
        <f>SUM(C8/D8)</f>
        <v>0.9977787044759522</v>
      </c>
      <c r="G8" s="236">
        <f>SUM('Intäkter bil 2'!F12)</f>
        <v>17561.8976</v>
      </c>
      <c r="H8" s="236">
        <v>18391</v>
      </c>
      <c r="I8" s="237">
        <f>+(C8-G8)/G8</f>
        <v>0.0218172551011799</v>
      </c>
      <c r="J8" s="2"/>
    </row>
    <row r="9" spans="1:10" ht="12.75">
      <c r="A9" s="361" t="s">
        <v>111</v>
      </c>
      <c r="B9" s="238"/>
      <c r="C9" s="235">
        <f>SUM('Intäkter bil 2'!B28)</f>
        <v>53087.574250000005</v>
      </c>
      <c r="D9" s="236">
        <v>47980</v>
      </c>
      <c r="E9" s="236">
        <f>SUM('Intäkter bil 2'!D28)</f>
        <v>52402.58</v>
      </c>
      <c r="F9" s="237">
        <f>SUM(C9/D9)</f>
        <v>1.1064521519383077</v>
      </c>
      <c r="G9" s="236">
        <f>SUM('Intäkter bil 2'!F28)</f>
        <v>41742.54918</v>
      </c>
      <c r="H9" s="236">
        <v>41383</v>
      </c>
      <c r="I9" s="237">
        <f>+(C9-G9)/G9</f>
        <v>0.2717856310374958</v>
      </c>
      <c r="J9" s="1"/>
    </row>
    <row r="10" spans="1:10" ht="12.75">
      <c r="A10" s="361" t="s">
        <v>3</v>
      </c>
      <c r="B10" s="238"/>
      <c r="C10" s="235">
        <f>SUM('Intäkter bil 2'!B39)</f>
        <v>1015.37951</v>
      </c>
      <c r="D10" s="236">
        <v>1500</v>
      </c>
      <c r="E10" s="236">
        <f>SUM('Intäkter bil 2'!D39)</f>
        <v>1035</v>
      </c>
      <c r="F10" s="237">
        <f>SUM(C10/D10)</f>
        <v>0.6769196733333334</v>
      </c>
      <c r="G10" s="236">
        <f>SUM('Intäkter bil 2'!F39)</f>
        <v>801.1005400000001</v>
      </c>
      <c r="H10" s="236">
        <v>1155</v>
      </c>
      <c r="I10" s="237">
        <f>+(C10-G10)/G10</f>
        <v>0.2674807459248496</v>
      </c>
      <c r="J10" s="1"/>
    </row>
    <row r="11" spans="1:9" ht="12.75">
      <c r="A11" s="67" t="s">
        <v>112</v>
      </c>
      <c r="B11" s="268"/>
      <c r="C11" s="297">
        <f>SUM('Intäkter bil 2'!B43)</f>
        <v>0</v>
      </c>
      <c r="D11" s="287">
        <v>0</v>
      </c>
      <c r="E11" s="284">
        <f>SUM('Intäkter bil 2'!D43)</f>
        <v>0</v>
      </c>
      <c r="F11" s="237" t="e">
        <f>SUM(C11/D11)</f>
        <v>#DIV/0!</v>
      </c>
      <c r="G11" s="284">
        <f>SUM('Intäkter bil 2'!F43)</f>
        <v>751.9163300000001</v>
      </c>
      <c r="H11" s="287">
        <v>140</v>
      </c>
      <c r="I11" s="237">
        <f>+(C11-G11)/G11</f>
        <v>-1</v>
      </c>
    </row>
    <row r="12" spans="1:10" ht="12.75">
      <c r="A12" s="361" t="s">
        <v>25</v>
      </c>
      <c r="B12" s="238"/>
      <c r="C12" s="235">
        <f>SUM('Intäkter bil 2'!B48)</f>
        <v>571.90444</v>
      </c>
      <c r="D12" s="236">
        <v>320</v>
      </c>
      <c r="E12" s="236">
        <f>SUM('Intäkter bil 2'!D48)</f>
        <v>310</v>
      </c>
      <c r="F12" s="237">
        <f>SUM(C12/D12)</f>
        <v>1.787201375</v>
      </c>
      <c r="G12" s="236">
        <f>SUM('Intäkter bil 2'!F48)</f>
        <v>770.206</v>
      </c>
      <c r="H12" s="251">
        <v>231</v>
      </c>
      <c r="I12" s="237">
        <f>+(C12-G12)/G12</f>
        <v>-0.25746561309571725</v>
      </c>
      <c r="J12" s="1"/>
    </row>
    <row r="13" spans="1:10" ht="4.5" customHeight="1">
      <c r="A13" s="361"/>
      <c r="B13" s="238"/>
      <c r="C13" s="235"/>
      <c r="D13" s="238"/>
      <c r="E13" s="238"/>
      <c r="F13" s="237"/>
      <c r="G13" s="239"/>
      <c r="H13" s="238"/>
      <c r="I13" s="240"/>
      <c r="J13" s="1"/>
    </row>
    <row r="14" spans="1:11" ht="12.75">
      <c r="A14" s="363" t="s">
        <v>4</v>
      </c>
      <c r="B14" s="349"/>
      <c r="C14" s="241">
        <f>SUM(C8:C13)</f>
        <v>72619.9082</v>
      </c>
      <c r="D14" s="242">
        <f>SUM(D8:D13)</f>
        <v>67785</v>
      </c>
      <c r="E14" s="242">
        <f>SUM(E8:E13)</f>
        <v>72117.58</v>
      </c>
      <c r="F14" s="243">
        <f>SUM(C14/D14)</f>
        <v>1.0713271107177105</v>
      </c>
      <c r="G14" s="242">
        <f>SUM(G8:G13)</f>
        <v>61627.669649999996</v>
      </c>
      <c r="H14" s="242">
        <f>SUM(H8:H13)</f>
        <v>61300</v>
      </c>
      <c r="I14" s="19">
        <f>+(C14-G14)/G14</f>
        <v>0.17836531240638936</v>
      </c>
      <c r="J14" s="2"/>
      <c r="K14" s="14"/>
    </row>
    <row r="15" spans="1:13" ht="4.5" customHeight="1">
      <c r="A15" s="362"/>
      <c r="B15" s="348"/>
      <c r="C15" s="244"/>
      <c r="D15" s="245"/>
      <c r="E15" s="246"/>
      <c r="F15" s="237"/>
      <c r="G15" s="245"/>
      <c r="H15" s="247"/>
      <c r="I15" s="248"/>
      <c r="J15" s="1"/>
      <c r="M15" s="14"/>
    </row>
    <row r="16" spans="1:10" ht="12.75">
      <c r="A16" s="362" t="s">
        <v>5</v>
      </c>
      <c r="B16" s="348"/>
      <c r="C16" s="249"/>
      <c r="D16" s="238"/>
      <c r="E16" s="230"/>
      <c r="F16" s="237"/>
      <c r="G16" s="239"/>
      <c r="H16" s="238"/>
      <c r="I16" s="250"/>
      <c r="J16" s="1"/>
    </row>
    <row r="17" spans="1:10" ht="12.75">
      <c r="A17" s="361" t="s">
        <v>6</v>
      </c>
      <c r="B17" s="238"/>
      <c r="C17" s="235">
        <f>SUM('Kostnader bil 3'!B83)</f>
        <v>22373.964999999997</v>
      </c>
      <c r="D17" s="236">
        <v>23288</v>
      </c>
      <c r="E17" s="251">
        <f>SUM('Kostnader bil 3'!E83)</f>
        <v>22148.487</v>
      </c>
      <c r="F17" s="237">
        <f>SUM(C17/D17)</f>
        <v>0.9607508158708347</v>
      </c>
      <c r="G17" s="239">
        <v>19130</v>
      </c>
      <c r="H17" s="239">
        <v>21422</v>
      </c>
      <c r="I17" s="237">
        <f>+(C17-G17)/G17</f>
        <v>0.16957475169890207</v>
      </c>
      <c r="J17" s="1"/>
    </row>
    <row r="18" spans="1:10" ht="12.75">
      <c r="A18" s="361" t="s">
        <v>46</v>
      </c>
      <c r="B18" s="238"/>
      <c r="C18" s="235">
        <f>'Kostnader bil 3'!B84</f>
        <v>5557.411</v>
      </c>
      <c r="D18" s="236">
        <v>5114</v>
      </c>
      <c r="E18" s="251">
        <f>SUM('Kostnader bil 3'!E84)</f>
        <v>5525</v>
      </c>
      <c r="F18" s="237">
        <f>SUM(C18/D18)</f>
        <v>1.0867053187328901</v>
      </c>
      <c r="G18" s="239">
        <v>5009</v>
      </c>
      <c r="H18" s="239">
        <v>5414</v>
      </c>
      <c r="I18" s="237">
        <f>+(C18-G18)/G18</f>
        <v>0.10948512677181076</v>
      </c>
      <c r="J18" s="1"/>
    </row>
    <row r="19" spans="1:10" ht="12.75">
      <c r="A19" s="361" t="s">
        <v>7</v>
      </c>
      <c r="B19" s="238"/>
      <c r="C19" s="235">
        <f>'Kostnader bil 3'!B85</f>
        <v>17979.057999999994</v>
      </c>
      <c r="D19" s="236">
        <v>18341</v>
      </c>
      <c r="E19" s="251">
        <f>SUM('Kostnader bil 3'!E85)</f>
        <v>18124</v>
      </c>
      <c r="F19" s="237">
        <f>SUM(C19/D19)</f>
        <v>0.9802659615070058</v>
      </c>
      <c r="G19" s="239">
        <v>16315</v>
      </c>
      <c r="H19" s="239">
        <v>16733</v>
      </c>
      <c r="I19" s="237">
        <f>+(C19-G19)/G19</f>
        <v>0.1019955868832359</v>
      </c>
      <c r="J19" s="1"/>
    </row>
    <row r="20" spans="1:10" ht="12.75">
      <c r="A20" s="362" t="s">
        <v>8</v>
      </c>
      <c r="B20" s="348"/>
      <c r="C20" s="244">
        <f>'Kostnader bil 3'!B86</f>
        <v>45910.433999999994</v>
      </c>
      <c r="D20" s="245">
        <f>SUM(D17:D19)</f>
        <v>46743</v>
      </c>
      <c r="E20" s="252">
        <f>SUM(E17:E19)</f>
        <v>45797.487</v>
      </c>
      <c r="F20" s="237">
        <f>SUM(C20/D20)</f>
        <v>0.9821884346319234</v>
      </c>
      <c r="G20" s="253">
        <f>SUM(G17:G19)</f>
        <v>40454</v>
      </c>
      <c r="H20" s="253">
        <f>SUM(H17:H19)</f>
        <v>43569</v>
      </c>
      <c r="I20" s="237">
        <f>+(C20-G20)/G20</f>
        <v>0.13487996242645953</v>
      </c>
      <c r="J20" s="1"/>
    </row>
    <row r="21" spans="1:10" ht="12.75">
      <c r="A21" s="362" t="s">
        <v>102</v>
      </c>
      <c r="B21" s="348"/>
      <c r="C21" s="244">
        <f>'Kostnader bil 3'!B87</f>
        <v>24287.189</v>
      </c>
      <c r="D21" s="245">
        <v>19134</v>
      </c>
      <c r="E21" s="252">
        <f>SUM('Kostnader bil 3'!E87)</f>
        <v>19720</v>
      </c>
      <c r="F21" s="290">
        <f>SUM(C21/D21)</f>
        <v>1.2693210515313054</v>
      </c>
      <c r="G21" s="253">
        <v>18395</v>
      </c>
      <c r="H21" s="253">
        <v>16581</v>
      </c>
      <c r="I21" s="290">
        <f>+(C21-G21)/G21</f>
        <v>0.3203147050829029</v>
      </c>
      <c r="J21" s="1"/>
    </row>
    <row r="22" spans="1:10" ht="4.5" customHeight="1">
      <c r="A22" s="361"/>
      <c r="B22" s="238"/>
      <c r="C22" s="235"/>
      <c r="D22" s="236"/>
      <c r="E22" s="254"/>
      <c r="F22" s="237"/>
      <c r="G22" s="239"/>
      <c r="H22" s="239"/>
      <c r="I22" s="240"/>
      <c r="J22" s="1"/>
    </row>
    <row r="23" spans="1:12" ht="12.75">
      <c r="A23" s="16" t="s">
        <v>9</v>
      </c>
      <c r="B23" s="16"/>
      <c r="C23" s="17">
        <f>C20+C21</f>
        <v>70197.62299999999</v>
      </c>
      <c r="D23" s="18">
        <f>+D20+D21</f>
        <v>65877</v>
      </c>
      <c r="E23" s="18">
        <f>+E20+E21</f>
        <v>65517.487</v>
      </c>
      <c r="F23" s="243">
        <f>SUM(C23/D23)</f>
        <v>1.0655862137012917</v>
      </c>
      <c r="G23" s="18">
        <f>SUM(G20:G22)</f>
        <v>58849</v>
      </c>
      <c r="H23" s="18">
        <f>+H20+H21</f>
        <v>60150</v>
      </c>
      <c r="I23" s="19">
        <f>+(C23-G23)/G23</f>
        <v>0.19284308994205496</v>
      </c>
      <c r="J23" s="2"/>
      <c r="K23" s="15"/>
      <c r="L23" s="14"/>
    </row>
    <row r="24" spans="1:11" ht="12.75">
      <c r="A24" s="255"/>
      <c r="B24" s="255"/>
      <c r="C24" s="256"/>
      <c r="D24" s="257"/>
      <c r="E24" s="257"/>
      <c r="F24" s="258"/>
      <c r="G24" s="259"/>
      <c r="H24" s="259"/>
      <c r="I24" s="260"/>
      <c r="J24" s="1"/>
      <c r="K24" s="14"/>
    </row>
    <row r="25" spans="1:10" ht="12.75">
      <c r="A25" s="16" t="s">
        <v>10</v>
      </c>
      <c r="B25" s="349"/>
      <c r="C25" s="17">
        <f>+C14-C23</f>
        <v>2422.285200000013</v>
      </c>
      <c r="D25" s="18">
        <f>+D14-D23</f>
        <v>1908</v>
      </c>
      <c r="E25" s="18">
        <f>+E14-E23</f>
        <v>6600.093000000001</v>
      </c>
      <c r="F25" s="261">
        <f>SUM(C25/D25)</f>
        <v>1.269541509433969</v>
      </c>
      <c r="G25" s="18">
        <f>+G14-G23</f>
        <v>2778.669649999996</v>
      </c>
      <c r="H25" s="18">
        <f>+H14-H23</f>
        <v>1150</v>
      </c>
      <c r="I25" s="19">
        <f>+(C25-G25)/G25</f>
        <v>-0.12825722194071673</v>
      </c>
      <c r="J25" s="1"/>
    </row>
    <row r="26" spans="1:10" ht="12.75">
      <c r="A26" s="262"/>
      <c r="B26" s="262"/>
      <c r="C26" s="256"/>
      <c r="D26" s="257"/>
      <c r="E26" s="257"/>
      <c r="F26" s="263"/>
      <c r="G26" s="257"/>
      <c r="H26" s="257"/>
      <c r="I26" s="260"/>
      <c r="J26" s="1"/>
    </row>
    <row r="27" spans="1:10" ht="12.75">
      <c r="A27" s="264" t="s">
        <v>92</v>
      </c>
      <c r="B27" s="264"/>
      <c r="C27" s="256"/>
      <c r="D27" s="257"/>
      <c r="E27" s="257"/>
      <c r="F27" s="263"/>
      <c r="G27" s="257"/>
      <c r="H27" s="257"/>
      <c r="I27" s="260"/>
      <c r="J27" s="1"/>
    </row>
    <row r="28" spans="1:11" ht="12.75">
      <c r="A28" s="265"/>
      <c r="B28" s="265"/>
      <c r="C28" s="266"/>
      <c r="D28" s="265"/>
      <c r="E28" s="265"/>
      <c r="F28" s="265"/>
      <c r="G28" s="266"/>
      <c r="H28" s="265"/>
      <c r="I28" s="265"/>
      <c r="J28" s="1"/>
      <c r="K28" s="14"/>
    </row>
    <row r="29" spans="1:10" ht="12.75">
      <c r="A29" s="36"/>
      <c r="B29" s="36"/>
      <c r="C29" s="266"/>
      <c r="D29" s="265"/>
      <c r="E29" s="265"/>
      <c r="F29" s="265"/>
      <c r="G29" s="266"/>
      <c r="H29" s="265"/>
      <c r="I29" s="265"/>
      <c r="J29" s="1"/>
    </row>
    <row r="30" spans="1:10" ht="12.75">
      <c r="A30" s="267"/>
      <c r="B30" s="267"/>
      <c r="C30" s="266"/>
      <c r="D30" s="265"/>
      <c r="E30" s="265"/>
      <c r="F30" s="265"/>
      <c r="G30" s="266"/>
      <c r="H30" s="265"/>
      <c r="I30" s="265"/>
      <c r="J30" s="1"/>
    </row>
    <row r="31" spans="1:10" ht="9.75" customHeight="1">
      <c r="A31" s="352"/>
      <c r="B31" s="364"/>
      <c r="C31" s="255"/>
      <c r="D31" s="255"/>
      <c r="E31" s="42"/>
      <c r="F31" s="255"/>
      <c r="G31" s="255"/>
      <c r="H31" s="353"/>
      <c r="I31" s="255"/>
      <c r="J31" s="1"/>
    </row>
    <row r="32" spans="2:9" ht="12.75" customHeight="1">
      <c r="B32" s="403" t="s">
        <v>143</v>
      </c>
      <c r="C32" s="404"/>
      <c r="D32" s="404"/>
      <c r="E32" s="404"/>
      <c r="F32" s="405"/>
      <c r="G32" s="99"/>
      <c r="H32" s="42"/>
      <c r="I32" s="42"/>
    </row>
    <row r="33" spans="1:9" ht="3" customHeight="1">
      <c r="A33" s="350"/>
      <c r="B33" s="337"/>
      <c r="C33" s="338"/>
      <c r="D33" s="338"/>
      <c r="E33" s="338"/>
      <c r="F33" s="354"/>
      <c r="G33" s="99"/>
      <c r="H33" s="42"/>
      <c r="I33" s="42"/>
    </row>
    <row r="34" spans="1:9" ht="10.5" customHeight="1">
      <c r="A34" s="351"/>
      <c r="B34" s="339"/>
      <c r="C34" s="340" t="s">
        <v>11</v>
      </c>
      <c r="D34" s="340" t="s">
        <v>12</v>
      </c>
      <c r="E34" s="341" t="s">
        <v>13</v>
      </c>
      <c r="F34" s="355"/>
      <c r="G34" s="101"/>
      <c r="H34" s="269"/>
      <c r="I34" s="42"/>
    </row>
    <row r="35" spans="1:9" ht="10.5" customHeight="1">
      <c r="A35" s="103"/>
      <c r="B35" s="342">
        <v>2000</v>
      </c>
      <c r="C35" s="343">
        <v>11574</v>
      </c>
      <c r="D35" s="343">
        <v>3100</v>
      </c>
      <c r="E35" s="344">
        <f aca="true" t="shared" si="0" ref="E35:E43">+C35-D35</f>
        <v>8474</v>
      </c>
      <c r="F35" s="108"/>
      <c r="G35" s="101"/>
      <c r="H35" s="270"/>
      <c r="I35" s="42"/>
    </row>
    <row r="36" spans="1:9" ht="10.5" customHeight="1">
      <c r="A36" s="103"/>
      <c r="B36" s="342">
        <v>2001</v>
      </c>
      <c r="C36" s="343">
        <v>9568</v>
      </c>
      <c r="D36" s="345">
        <v>3626</v>
      </c>
      <c r="E36" s="344">
        <f t="shared" si="0"/>
        <v>5942</v>
      </c>
      <c r="F36" s="108"/>
      <c r="G36" s="101"/>
      <c r="H36" s="270"/>
      <c r="I36" s="99"/>
    </row>
    <row r="37" spans="1:9" ht="10.5" customHeight="1">
      <c r="A37" s="103"/>
      <c r="B37" s="342">
        <v>2002</v>
      </c>
      <c r="C37" s="345">
        <v>6342</v>
      </c>
      <c r="D37" s="345">
        <v>3365</v>
      </c>
      <c r="E37" s="344">
        <f t="shared" si="0"/>
        <v>2977</v>
      </c>
      <c r="F37" s="108"/>
      <c r="G37" s="101"/>
      <c r="H37" s="270"/>
      <c r="I37" s="99"/>
    </row>
    <row r="38" spans="1:9" ht="10.5" customHeight="1">
      <c r="A38" s="103"/>
      <c r="B38" s="342">
        <v>2003</v>
      </c>
      <c r="C38" s="346">
        <v>7895</v>
      </c>
      <c r="D38" s="343">
        <v>3203</v>
      </c>
      <c r="E38" s="344">
        <f t="shared" si="0"/>
        <v>4692</v>
      </c>
      <c r="F38" s="108"/>
      <c r="G38" s="101"/>
      <c r="H38" s="270"/>
      <c r="I38" s="42"/>
    </row>
    <row r="39" spans="1:9" ht="10.5" customHeight="1">
      <c r="A39" s="103"/>
      <c r="B39" s="342">
        <v>2004</v>
      </c>
      <c r="C39" s="346">
        <v>9387</v>
      </c>
      <c r="D39" s="343">
        <v>3811</v>
      </c>
      <c r="E39" s="344">
        <f t="shared" si="0"/>
        <v>5576</v>
      </c>
      <c r="F39" s="108"/>
      <c r="G39" s="101"/>
      <c r="H39" s="270"/>
      <c r="I39" s="42"/>
    </row>
    <row r="40" spans="1:9" ht="10.5" customHeight="1">
      <c r="A40" s="103"/>
      <c r="B40" s="342">
        <v>2005</v>
      </c>
      <c r="C40" s="346">
        <v>12322</v>
      </c>
      <c r="D40" s="343">
        <v>4429</v>
      </c>
      <c r="E40" s="344">
        <f t="shared" si="0"/>
        <v>7893</v>
      </c>
      <c r="F40" s="108"/>
      <c r="G40" s="101"/>
      <c r="H40" s="270"/>
      <c r="I40" s="42"/>
    </row>
    <row r="41" spans="1:9" ht="10.5" customHeight="1">
      <c r="A41" s="103"/>
      <c r="B41" s="342">
        <v>2006</v>
      </c>
      <c r="C41" s="346">
        <v>12155</v>
      </c>
      <c r="D41" s="343">
        <v>7625</v>
      </c>
      <c r="E41" s="344">
        <f t="shared" si="0"/>
        <v>4530</v>
      </c>
      <c r="F41" s="108"/>
      <c r="G41" s="101"/>
      <c r="H41" s="270"/>
      <c r="I41" s="42"/>
    </row>
    <row r="42" spans="1:9" ht="10.5" customHeight="1">
      <c r="A42" s="103"/>
      <c r="B42" s="342">
        <v>2007</v>
      </c>
      <c r="C42" s="344">
        <v>11536</v>
      </c>
      <c r="D42" s="344">
        <v>8199</v>
      </c>
      <c r="E42" s="344">
        <f t="shared" si="0"/>
        <v>3337</v>
      </c>
      <c r="F42" s="356"/>
      <c r="G42" s="101"/>
      <c r="H42" s="42"/>
      <c r="I42" s="42"/>
    </row>
    <row r="43" spans="1:9" ht="10.5" customHeight="1">
      <c r="A43" s="103"/>
      <c r="B43" s="342">
        <v>2008</v>
      </c>
      <c r="C43" s="344">
        <v>13646</v>
      </c>
      <c r="D43" s="344">
        <v>6672</v>
      </c>
      <c r="E43" s="344">
        <f t="shared" si="0"/>
        <v>6974</v>
      </c>
      <c r="F43" s="354"/>
      <c r="G43" s="101"/>
      <c r="H43" s="42"/>
      <c r="I43" s="42"/>
    </row>
    <row r="44" spans="1:9" ht="10.5" customHeight="1">
      <c r="A44" s="103"/>
      <c r="B44" s="357">
        <v>2009</v>
      </c>
      <c r="C44" s="358">
        <v>15617</v>
      </c>
      <c r="D44" s="358">
        <v>12806</v>
      </c>
      <c r="E44" s="358">
        <f>SUM(C44-D44)</f>
        <v>2811</v>
      </c>
      <c r="F44" s="359"/>
      <c r="G44" s="101"/>
      <c r="H44" s="99"/>
      <c r="I44" s="42"/>
    </row>
    <row r="45" spans="1:9" ht="9.75" customHeight="1">
      <c r="A45" s="42"/>
      <c r="B45" s="42"/>
      <c r="C45" s="42"/>
      <c r="D45" s="42"/>
      <c r="E45" s="42"/>
      <c r="F45" s="42"/>
      <c r="G45" s="42"/>
      <c r="H45" s="99"/>
      <c r="I45" s="99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>
      <c r="E94" s="14"/>
    </row>
    <row r="97" ht="12.75">
      <c r="B97" s="14"/>
    </row>
  </sheetData>
  <sheetProtection/>
  <mergeCells count="1">
    <mergeCell ref="B32:F32"/>
  </mergeCells>
  <printOptions/>
  <pageMargins left="0.5905511811023623" right="1.07" top="0.984251968503937" bottom="0.7874015748031497" header="0.5118110236220472" footer="0.511811023622047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showGridLines="0" zoomScaleSheetLayoutView="100" zoomScalePageLayoutView="0" workbookViewId="0" topLeftCell="A1">
      <pane ySplit="6" topLeftCell="BM24" activePane="bottomLeft" state="frozen"/>
      <selection pane="topLeft" activeCell="A1" sqref="A1"/>
      <selection pane="bottomLeft" activeCell="G62" sqref="G62"/>
    </sheetView>
  </sheetViews>
  <sheetFormatPr defaultColWidth="12.00390625" defaultRowHeight="12.75"/>
  <cols>
    <col min="1" max="1" width="24.875" style="4" customWidth="1"/>
    <col min="2" max="2" width="10.625" style="4" customWidth="1"/>
    <col min="3" max="3" width="9.50390625" style="4" customWidth="1"/>
    <col min="4" max="4" width="10.50390625" style="4" customWidth="1"/>
    <col min="5" max="5" width="12.625" style="22" customWidth="1"/>
    <col min="6" max="6" width="10.375" style="23" customWidth="1"/>
    <col min="7" max="7" width="10.375" style="14" customWidth="1"/>
    <col min="8" max="8" width="14.00390625" style="28" customWidth="1"/>
    <col min="9" max="9" width="14.00390625" style="28" hidden="1" customWidth="1"/>
    <col min="10" max="10" width="15.50390625" style="4" customWidth="1"/>
    <col min="11" max="11" width="0" style="4" hidden="1" customWidth="1"/>
    <col min="12" max="16384" width="12.00390625" style="4" customWidth="1"/>
  </cols>
  <sheetData>
    <row r="1" spans="1:10" ht="15" customHeight="1">
      <c r="A1" s="21"/>
      <c r="H1" s="24"/>
      <c r="I1" s="24"/>
      <c r="J1" s="272" t="s">
        <v>14</v>
      </c>
    </row>
    <row r="2" spans="1:7" ht="18" customHeight="1">
      <c r="A2" s="271" t="s">
        <v>151</v>
      </c>
      <c r="B2" s="25"/>
      <c r="C2" s="25"/>
      <c r="D2" s="25"/>
      <c r="F2" s="26"/>
      <c r="G2" s="27"/>
    </row>
    <row r="3" spans="1:7" ht="9" customHeight="1">
      <c r="A3" s="29"/>
      <c r="B3" s="25"/>
      <c r="C3" s="25"/>
      <c r="D3" s="25"/>
      <c r="F3" s="26"/>
      <c r="G3" s="27"/>
    </row>
    <row r="4" spans="1:10" ht="15" customHeight="1">
      <c r="A4" s="30"/>
      <c r="B4" s="31" t="s">
        <v>117</v>
      </c>
      <c r="C4" s="31"/>
      <c r="D4" s="31"/>
      <c r="E4" s="32"/>
      <c r="F4" s="33" t="s">
        <v>105</v>
      </c>
      <c r="G4" s="34"/>
      <c r="H4" s="35"/>
      <c r="I4" s="35"/>
      <c r="J4" s="36"/>
    </row>
    <row r="5" spans="1:11" ht="12.75">
      <c r="A5" s="37" t="s">
        <v>15</v>
      </c>
      <c r="B5" s="38" t="s">
        <v>141</v>
      </c>
      <c r="C5" s="38" t="s">
        <v>86</v>
      </c>
      <c r="D5" s="38" t="s">
        <v>35</v>
      </c>
      <c r="E5" s="39" t="s">
        <v>36</v>
      </c>
      <c r="F5" s="40" t="s">
        <v>141</v>
      </c>
      <c r="G5" s="333" t="s">
        <v>86</v>
      </c>
      <c r="H5" s="41" t="s">
        <v>36</v>
      </c>
      <c r="I5" s="41" t="s">
        <v>36</v>
      </c>
      <c r="J5" s="399" t="s">
        <v>118</v>
      </c>
      <c r="K5" s="400" t="s">
        <v>149</v>
      </c>
    </row>
    <row r="6" spans="1:11" ht="12.75">
      <c r="A6" s="42"/>
      <c r="B6" s="43" t="s">
        <v>142</v>
      </c>
      <c r="C6" s="44" t="s">
        <v>87</v>
      </c>
      <c r="D6" s="44" t="s">
        <v>147</v>
      </c>
      <c r="E6" s="45" t="s">
        <v>146</v>
      </c>
      <c r="F6" s="46" t="s">
        <v>142</v>
      </c>
      <c r="G6" s="334" t="s">
        <v>87</v>
      </c>
      <c r="H6" s="47" t="s">
        <v>88</v>
      </c>
      <c r="I6" s="47" t="s">
        <v>150</v>
      </c>
      <c r="J6" s="401" t="s">
        <v>119</v>
      </c>
      <c r="K6" s="402">
        <v>2008</v>
      </c>
    </row>
    <row r="7" spans="1:11" ht="12.75">
      <c r="A7" s="48" t="s">
        <v>1</v>
      </c>
      <c r="B7" s="49"/>
      <c r="C7" s="303"/>
      <c r="D7" s="99"/>
      <c r="E7" s="51"/>
      <c r="F7" s="322"/>
      <c r="G7" s="310"/>
      <c r="H7" s="53"/>
      <c r="I7" s="53"/>
      <c r="J7" s="54"/>
      <c r="K7" s="322"/>
    </row>
    <row r="8" spans="1:11" ht="12.75">
      <c r="A8" s="36" t="s">
        <v>16</v>
      </c>
      <c r="B8" s="49">
        <f>SUM('[4]dec09'!$D$7)/1000</f>
        <v>2423.1</v>
      </c>
      <c r="C8" s="285">
        <v>2800</v>
      </c>
      <c r="D8" s="292">
        <f>SUM('[2]aug09'!$G$7)/1000</f>
        <v>2700</v>
      </c>
      <c r="E8" s="55">
        <f>SUM(B8/D8)</f>
        <v>0.8974444444444444</v>
      </c>
      <c r="F8" s="304">
        <f>SUM('[4]dec09'!$H$7)/1000</f>
        <v>3622.4392000000003</v>
      </c>
      <c r="G8" s="310">
        <v>3800</v>
      </c>
      <c r="H8" s="56">
        <f>F8/G8</f>
        <v>0.9532734736842106</v>
      </c>
      <c r="I8" s="56">
        <f>+F8/K8</f>
        <v>1</v>
      </c>
      <c r="J8" s="57">
        <f>SUM(B8/F8)</f>
        <v>0.6689139185552099</v>
      </c>
      <c r="K8" s="304">
        <v>3622.4392000000003</v>
      </c>
    </row>
    <row r="9" spans="1:11" ht="12.75">
      <c r="A9" s="36" t="s">
        <v>17</v>
      </c>
      <c r="B9" s="49">
        <f>SUM('[4]dec09'!$D$8)/1000</f>
        <v>57.43</v>
      </c>
      <c r="C9" s="285">
        <v>85</v>
      </c>
      <c r="D9" s="292">
        <f>SUM('[2]aug09'!$G$8)/1000</f>
        <v>70</v>
      </c>
      <c r="E9" s="55">
        <f>SUM(B9/D9)</f>
        <v>0.8204285714285714</v>
      </c>
      <c r="F9" s="304">
        <f>SUM('[4]dec09'!$H$8)/1000</f>
        <v>82.0184</v>
      </c>
      <c r="G9" s="310">
        <v>150</v>
      </c>
      <c r="H9" s="56">
        <f>F9/G9</f>
        <v>0.5467893333333333</v>
      </c>
      <c r="I9" s="56">
        <f>+F9/K9</f>
        <v>1</v>
      </c>
      <c r="J9" s="57">
        <f>SUM(B9/F9)</f>
        <v>0.7002087336500102</v>
      </c>
      <c r="K9" s="304">
        <v>82.0184</v>
      </c>
    </row>
    <row r="10" spans="1:11" ht="12.75">
      <c r="A10" s="36" t="s">
        <v>50</v>
      </c>
      <c r="B10" s="49">
        <f>SUM('[4]dec09'!$D$9)/1000</f>
        <v>15464.52</v>
      </c>
      <c r="C10" s="285">
        <v>15100</v>
      </c>
      <c r="D10" s="292">
        <f>SUM('[2]aug09'!$G$9)/1000</f>
        <v>15600</v>
      </c>
      <c r="E10" s="55">
        <f>SUM(B10/D10)</f>
        <v>0.9913153846153846</v>
      </c>
      <c r="F10" s="304">
        <f>SUM('[4]dec09'!$H$9)/1000</f>
        <v>13617.44</v>
      </c>
      <c r="G10" s="310">
        <v>14151</v>
      </c>
      <c r="H10" s="56">
        <f>F10/G10</f>
        <v>0.9622952441523568</v>
      </c>
      <c r="I10" s="56">
        <f>+F10/K10</f>
        <v>1</v>
      </c>
      <c r="J10" s="57">
        <f>SUM(B10/F10)</f>
        <v>1.1356407665464288</v>
      </c>
      <c r="K10" s="304">
        <v>13617.44</v>
      </c>
    </row>
    <row r="11" spans="1:11" ht="12.75">
      <c r="A11" s="36" t="s">
        <v>2</v>
      </c>
      <c r="B11" s="58">
        <f>SUM('[4]dec09'!$D$10)/1000</f>
        <v>0</v>
      </c>
      <c r="C11" s="59">
        <v>0</v>
      </c>
      <c r="D11" s="301">
        <f>SUM('[2]aug09'!$G$10)/1000</f>
        <v>0</v>
      </c>
      <c r="E11" s="60" t="e">
        <f>SUM(B11/D11)</f>
        <v>#DIV/0!</v>
      </c>
      <c r="F11" s="307">
        <f>SUM('[4]dec09'!$H$10)/1000</f>
        <v>240</v>
      </c>
      <c r="G11" s="311">
        <v>290</v>
      </c>
      <c r="H11" s="61">
        <f>F11/G11</f>
        <v>0.8275862068965517</v>
      </c>
      <c r="I11" s="61">
        <f>+F11/K11</f>
        <v>1</v>
      </c>
      <c r="J11" s="293">
        <f>SUM(B11/F11)</f>
        <v>0</v>
      </c>
      <c r="K11" s="307">
        <v>240</v>
      </c>
    </row>
    <row r="12" spans="1:11" ht="12.75">
      <c r="A12" s="63" t="s">
        <v>59</v>
      </c>
      <c r="B12" s="64">
        <f>SUM(B8:B11)</f>
        <v>17945.05</v>
      </c>
      <c r="C12" s="286">
        <f>SUM(C8:C11)</f>
        <v>17985</v>
      </c>
      <c r="D12" s="291">
        <f>SUM(D8:D11)</f>
        <v>18370</v>
      </c>
      <c r="E12" s="294">
        <f>SUM(B12/D12)</f>
        <v>0.9768671747414261</v>
      </c>
      <c r="F12" s="306">
        <f>SUM(F8:F11)</f>
        <v>17561.8976</v>
      </c>
      <c r="G12" s="312">
        <f>SUM(G8:G11)</f>
        <v>18391</v>
      </c>
      <c r="H12" s="65">
        <f>+F12/G12</f>
        <v>0.9549180359958676</v>
      </c>
      <c r="I12" s="65">
        <f>+F12/K12</f>
        <v>1</v>
      </c>
      <c r="J12" s="66">
        <f>SUM(B12/F12)</f>
        <v>1.02181725510118</v>
      </c>
      <c r="K12" s="306">
        <v>17561.8976</v>
      </c>
    </row>
    <row r="13" spans="1:11" ht="6.75" customHeight="1">
      <c r="A13" s="63"/>
      <c r="B13" s="64"/>
      <c r="C13" s="286"/>
      <c r="D13" s="291"/>
      <c r="E13" s="55"/>
      <c r="F13" s="306"/>
      <c r="G13" s="312"/>
      <c r="H13" s="65"/>
      <c r="I13" s="65"/>
      <c r="J13" s="66"/>
      <c r="K13" s="306"/>
    </row>
    <row r="14" spans="1:11" ht="10.5" customHeight="1">
      <c r="A14" s="48" t="s">
        <v>111</v>
      </c>
      <c r="B14" s="49"/>
      <c r="C14" s="284"/>
      <c r="D14" s="99"/>
      <c r="E14" s="55"/>
      <c r="F14" s="304"/>
      <c r="G14" s="313"/>
      <c r="H14" s="56"/>
      <c r="I14" s="56"/>
      <c r="J14" s="57"/>
      <c r="K14" s="304"/>
    </row>
    <row r="15" spans="1:11" ht="12.75">
      <c r="A15" s="69" t="s">
        <v>61</v>
      </c>
      <c r="B15" s="295">
        <f>SUM('[4]dec09'!$D$14)/1000</f>
        <v>3890.8813</v>
      </c>
      <c r="C15" s="284">
        <v>3800</v>
      </c>
      <c r="D15" s="99">
        <f>SUM('[2]aug09'!$G$14)/1000</f>
        <v>3800</v>
      </c>
      <c r="E15" s="55">
        <f>SUM(B15/D15)</f>
        <v>1.0239161315789473</v>
      </c>
      <c r="F15" s="52">
        <f>SUM('[4]dec09'!$H$14)/1000</f>
        <v>2325.60964</v>
      </c>
      <c r="G15" s="284">
        <v>2500</v>
      </c>
      <c r="H15" s="56">
        <f>SUM(F15/G15)</f>
        <v>0.930243856</v>
      </c>
      <c r="I15" s="56">
        <f aca="true" t="shared" si="0" ref="I15:I28">+F15/K15</f>
        <v>1</v>
      </c>
      <c r="J15" s="57">
        <f aca="true" t="shared" si="1" ref="J15:J28">SUM(B15/F15)</f>
        <v>1.673058639368213</v>
      </c>
      <c r="K15" s="304">
        <v>2325.60964</v>
      </c>
    </row>
    <row r="16" spans="1:11" ht="12.75">
      <c r="A16" s="69" t="s">
        <v>66</v>
      </c>
      <c r="B16" s="295">
        <f>SUM('[4]dec09'!$D$18)/1000</f>
        <v>2325.25565</v>
      </c>
      <c r="C16" s="284">
        <v>2000</v>
      </c>
      <c r="D16" s="284">
        <f>SUM('[2]aug09'!$G$18)/1000</f>
        <v>2000</v>
      </c>
      <c r="E16" s="55">
        <f aca="true" t="shared" si="2" ref="E16:E28">SUM(B16/D16)</f>
        <v>1.162627825</v>
      </c>
      <c r="F16" s="52">
        <f>SUM('[4]dec09'!$H$18)/1000</f>
        <v>2434.53548</v>
      </c>
      <c r="G16" s="284">
        <v>3000</v>
      </c>
      <c r="H16" s="56">
        <f aca="true" t="shared" si="3" ref="H16:H27">SUM(F16/G16)</f>
        <v>0.8115118266666667</v>
      </c>
      <c r="I16" s="56">
        <f t="shared" si="0"/>
        <v>1</v>
      </c>
      <c r="J16" s="57">
        <f t="shared" si="1"/>
        <v>0.9551126566452833</v>
      </c>
      <c r="K16" s="304">
        <v>2434.53548</v>
      </c>
    </row>
    <row r="17" spans="1:11" ht="12.75">
      <c r="A17" s="69" t="s">
        <v>63</v>
      </c>
      <c r="B17" s="295">
        <f>SUM('[4]dec09'!$D$19)/1000</f>
        <v>33364.1455</v>
      </c>
      <c r="C17" s="284">
        <v>33600</v>
      </c>
      <c r="D17" s="284">
        <f>SUM('[2]aug09'!$G$19)/1000</f>
        <v>33600</v>
      </c>
      <c r="E17" s="55">
        <f t="shared" si="2"/>
        <v>0.9929805208333333</v>
      </c>
      <c r="F17" s="107">
        <f>SUM('[4]dec09'!$H$19)/1000</f>
        <v>28173.34043</v>
      </c>
      <c r="G17" s="284">
        <v>28670</v>
      </c>
      <c r="H17" s="56">
        <f t="shared" si="3"/>
        <v>0.9826766805022672</v>
      </c>
      <c r="I17" s="56">
        <f t="shared" si="0"/>
        <v>1</v>
      </c>
      <c r="J17" s="57">
        <f t="shared" si="1"/>
        <v>1.1842452826244432</v>
      </c>
      <c r="K17" s="304">
        <v>28173.34043</v>
      </c>
    </row>
    <row r="18" spans="1:11" ht="12.75">
      <c r="A18" s="69" t="s">
        <v>62</v>
      </c>
      <c r="B18" s="295">
        <f>SUM('[4]dec09'!$D$22)/1000</f>
        <v>801.0654599999999</v>
      </c>
      <c r="C18" s="284">
        <v>350</v>
      </c>
      <c r="D18" s="284">
        <f>SUM('[2]aug09'!$G$22)/1000</f>
        <v>800</v>
      </c>
      <c r="E18" s="55">
        <f t="shared" si="2"/>
        <v>1.0013318249999998</v>
      </c>
      <c r="F18" s="304">
        <f>SUM('[4]dec09'!$H$22)/1000</f>
        <v>266.563</v>
      </c>
      <c r="G18" s="117">
        <v>500</v>
      </c>
      <c r="H18" s="56">
        <f t="shared" si="3"/>
        <v>0.533126</v>
      </c>
      <c r="I18" s="56">
        <f t="shared" si="0"/>
        <v>1</v>
      </c>
      <c r="J18" s="57">
        <f t="shared" si="1"/>
        <v>3.0051637324009706</v>
      </c>
      <c r="K18" s="304">
        <v>266.563</v>
      </c>
    </row>
    <row r="19" spans="1:11" ht="12.75">
      <c r="A19" s="69" t="s">
        <v>22</v>
      </c>
      <c r="B19" s="295">
        <f>SUM('[4]dec09'!$D$26)/1000</f>
        <v>431.603</v>
      </c>
      <c r="C19" s="284">
        <v>300</v>
      </c>
      <c r="D19" s="284">
        <f>SUM('[2]aug09'!$G$26)/1000</f>
        <v>375</v>
      </c>
      <c r="E19" s="55">
        <f t="shared" si="2"/>
        <v>1.1509413333333334</v>
      </c>
      <c r="F19" s="304">
        <f>SUM('[4]dec09'!$H$26)/1000</f>
        <v>1662.434</v>
      </c>
      <c r="G19" s="117">
        <v>1260</v>
      </c>
      <c r="H19" s="56">
        <f t="shared" si="3"/>
        <v>1.3193920634920635</v>
      </c>
      <c r="I19" s="56">
        <f t="shared" si="0"/>
        <v>1</v>
      </c>
      <c r="J19" s="57">
        <f t="shared" si="1"/>
        <v>0.25962113383147845</v>
      </c>
      <c r="K19" s="304">
        <v>1662.434</v>
      </c>
    </row>
    <row r="20" spans="1:11" ht="12.75">
      <c r="A20" s="69" t="s">
        <v>120</v>
      </c>
      <c r="B20" s="295">
        <f>SUM('[4]dec09'!$D$27)/1000</f>
        <v>287.17</v>
      </c>
      <c r="C20" s="284">
        <v>350</v>
      </c>
      <c r="D20" s="284">
        <f>SUM('[2]aug09'!$G$27)/1000</f>
        <v>300</v>
      </c>
      <c r="E20" s="55">
        <f t="shared" si="2"/>
        <v>0.9572333333333334</v>
      </c>
      <c r="F20" s="304">
        <f>SUM('[4]dec09'!$H$27)/1000</f>
        <v>322.39436</v>
      </c>
      <c r="G20" s="117">
        <v>400</v>
      </c>
      <c r="H20" s="56">
        <f t="shared" si="3"/>
        <v>0.8059859</v>
      </c>
      <c r="I20" s="56">
        <f t="shared" si="0"/>
        <v>1</v>
      </c>
      <c r="J20" s="57">
        <f t="shared" si="1"/>
        <v>0.8907413889002277</v>
      </c>
      <c r="K20" s="304">
        <v>322.39436</v>
      </c>
    </row>
    <row r="21" spans="1:11" ht="12.75">
      <c r="A21" s="69" t="s">
        <v>90</v>
      </c>
      <c r="B21" s="295">
        <f>SUM('[4]dec09'!$D$30)/1000</f>
        <v>1778.7075599999998</v>
      </c>
      <c r="C21" s="284">
        <v>1400</v>
      </c>
      <c r="D21" s="284">
        <f>SUM('[2]aug09'!$G$30)/1000</f>
        <v>1800</v>
      </c>
      <c r="E21" s="55">
        <f t="shared" si="2"/>
        <v>0.9881708666666665</v>
      </c>
      <c r="F21" s="304">
        <f>SUM('[4]dec09'!$H$30)/1000</f>
        <v>1474.7249199999999</v>
      </c>
      <c r="G21" s="117">
        <v>1250</v>
      </c>
      <c r="H21" s="56">
        <f t="shared" si="3"/>
        <v>1.1797799359999999</v>
      </c>
      <c r="I21" s="56">
        <f t="shared" si="0"/>
        <v>1</v>
      </c>
      <c r="J21" s="57">
        <f t="shared" si="1"/>
        <v>1.206128367316123</v>
      </c>
      <c r="K21" s="304">
        <v>1474.7249199999999</v>
      </c>
    </row>
    <row r="22" spans="1:11" ht="12.75">
      <c r="A22" s="69" t="s">
        <v>93</v>
      </c>
      <c r="B22" s="295">
        <f>SUM('[4]dec09'!$D$45)/1000</f>
        <v>587.9747199999999</v>
      </c>
      <c r="C22" s="284">
        <v>1000</v>
      </c>
      <c r="D22" s="284">
        <f>SUM('[2]aug09'!$G$45)/1000</f>
        <v>500</v>
      </c>
      <c r="E22" s="55">
        <f t="shared" si="2"/>
        <v>1.17594944</v>
      </c>
      <c r="F22" s="304">
        <f>SUM('[4]dec09'!$H$45)/1000</f>
        <v>790.13602</v>
      </c>
      <c r="G22" s="117">
        <v>1200</v>
      </c>
      <c r="H22" s="56">
        <f t="shared" si="3"/>
        <v>0.6584466833333333</v>
      </c>
      <c r="I22" s="56">
        <f t="shared" si="0"/>
        <v>1</v>
      </c>
      <c r="J22" s="57">
        <f t="shared" si="1"/>
        <v>0.7441436728830562</v>
      </c>
      <c r="K22" s="304">
        <v>790.13602</v>
      </c>
    </row>
    <row r="23" spans="1:11" ht="12.75">
      <c r="A23" s="69" t="s">
        <v>49</v>
      </c>
      <c r="B23" s="295">
        <f>SUM('[4]dec09'!$D$46)/1000</f>
        <v>640.3615</v>
      </c>
      <c r="C23" s="284">
        <v>1700</v>
      </c>
      <c r="D23" s="284">
        <f>SUM('[2]aug09'!$G$46)/1000</f>
        <v>800</v>
      </c>
      <c r="E23" s="55">
        <f t="shared" si="2"/>
        <v>0.8004518749999999</v>
      </c>
      <c r="F23" s="304">
        <f>SUM('[4]dec09'!$H$46)/1000</f>
        <v>544.2800100000001</v>
      </c>
      <c r="G23" s="117">
        <v>1680</v>
      </c>
      <c r="H23" s="56">
        <f t="shared" si="3"/>
        <v>0.32397619642857145</v>
      </c>
      <c r="I23" s="56">
        <f t="shared" si="0"/>
        <v>1</v>
      </c>
      <c r="J23" s="57">
        <f t="shared" si="1"/>
        <v>1.1765295220010008</v>
      </c>
      <c r="K23" s="304">
        <v>544.2800100000001</v>
      </c>
    </row>
    <row r="24" spans="1:11" ht="12.75">
      <c r="A24" s="69" t="s">
        <v>23</v>
      </c>
      <c r="B24" s="295">
        <f>SUM('[4]dec09'!$D$47)/1000</f>
        <v>5192.02225</v>
      </c>
      <c r="C24" s="284">
        <v>4068</v>
      </c>
      <c r="D24" s="284">
        <f>SUM('[2]aug09'!$G$47)/1000</f>
        <v>4641</v>
      </c>
      <c r="E24" s="55">
        <f t="shared" si="2"/>
        <v>1.1187292070674424</v>
      </c>
      <c r="F24" s="304">
        <f>SUM('[4]dec09'!$H$47)/1000</f>
        <v>3655.504</v>
      </c>
      <c r="G24" s="117">
        <v>5660</v>
      </c>
      <c r="H24" s="56">
        <f t="shared" si="3"/>
        <v>0.6458487632508834</v>
      </c>
      <c r="I24" s="56">
        <f t="shared" si="0"/>
        <v>1</v>
      </c>
      <c r="J24" s="57">
        <f t="shared" si="1"/>
        <v>1.4203300693967233</v>
      </c>
      <c r="K24" s="304">
        <v>3655.504</v>
      </c>
    </row>
    <row r="25" spans="1:11" ht="12.75">
      <c r="A25" s="69" t="s">
        <v>24</v>
      </c>
      <c r="B25" s="295">
        <f>SUM('[4]dec09'!$D$48)/1000</f>
        <v>230.30885</v>
      </c>
      <c r="C25" s="284">
        <v>230</v>
      </c>
      <c r="D25" s="284">
        <f>SUM('[2]aug09'!$G$48)/1000</f>
        <v>206</v>
      </c>
      <c r="E25" s="55">
        <f t="shared" si="2"/>
        <v>1.1180041262135922</v>
      </c>
      <c r="F25" s="304">
        <f>SUM('[4]dec09'!$H$48)/1000</f>
        <v>169.52405</v>
      </c>
      <c r="G25" s="117">
        <v>370</v>
      </c>
      <c r="H25" s="56">
        <f t="shared" si="3"/>
        <v>0.4581731081081081</v>
      </c>
      <c r="I25" s="56">
        <f t="shared" si="0"/>
        <v>1</v>
      </c>
      <c r="J25" s="57">
        <f t="shared" si="1"/>
        <v>1.358561513838302</v>
      </c>
      <c r="K25" s="304">
        <v>169.52405</v>
      </c>
    </row>
    <row r="26" spans="1:11" ht="12.75">
      <c r="A26" s="69" t="s">
        <v>110</v>
      </c>
      <c r="B26" s="295">
        <f>SUM('[4]dec09'!$D$49)/1000</f>
        <v>10000.245</v>
      </c>
      <c r="C26" s="284">
        <v>5000</v>
      </c>
      <c r="D26" s="284">
        <v>10000</v>
      </c>
      <c r="E26" s="55">
        <f t="shared" si="2"/>
        <v>1.0000245</v>
      </c>
      <c r="F26" s="304">
        <f>SUM('[4]dec09'!$H$49)/1000</f>
        <v>5000.141</v>
      </c>
      <c r="G26" s="117">
        <v>0</v>
      </c>
      <c r="H26" s="56" t="e">
        <f t="shared" si="3"/>
        <v>#DIV/0!</v>
      </c>
      <c r="I26" s="56">
        <f t="shared" si="0"/>
        <v>1</v>
      </c>
      <c r="J26" s="57">
        <f t="shared" si="1"/>
        <v>1.9999926002086745</v>
      </c>
      <c r="K26" s="304">
        <v>5000.141</v>
      </c>
    </row>
    <row r="27" spans="1:11" s="71" customFormat="1" ht="12.75">
      <c r="A27" s="70" t="s">
        <v>64</v>
      </c>
      <c r="B27" s="296">
        <f>SUM('[4]dec09'!$D$50)/1000</f>
        <v>-6442.16654</v>
      </c>
      <c r="C27" s="336">
        <v>-5818</v>
      </c>
      <c r="D27" s="336">
        <f>SUM(D15+D16+D17+D18+D19+D20+D21+D22+D23+D24+D25+D26)*-0.11+51</f>
        <v>-6419.42</v>
      </c>
      <c r="E27" s="392">
        <f t="shared" si="2"/>
        <v>1.0035433948861423</v>
      </c>
      <c r="F27" s="305">
        <f>SUM('[4]dec09'!$H$50)/1000</f>
        <v>-5076.63773</v>
      </c>
      <c r="G27" s="314">
        <v>-5107</v>
      </c>
      <c r="H27" s="393">
        <f t="shared" si="3"/>
        <v>0.9940547738398278</v>
      </c>
      <c r="I27" s="393">
        <f t="shared" si="0"/>
        <v>1</v>
      </c>
      <c r="J27" s="394">
        <f t="shared" si="1"/>
        <v>1.268982914012263</v>
      </c>
      <c r="K27" s="305">
        <v>-5076.63773</v>
      </c>
    </row>
    <row r="28" spans="1:11" ht="12.75">
      <c r="A28" s="63" t="s">
        <v>121</v>
      </c>
      <c r="B28" s="64">
        <f>SUM(B15:B27)</f>
        <v>53087.574250000005</v>
      </c>
      <c r="C28" s="286">
        <f>SUM(C15:C27)</f>
        <v>47980</v>
      </c>
      <c r="D28" s="286">
        <f>SUM(D15:D27)</f>
        <v>52402.58</v>
      </c>
      <c r="E28" s="294">
        <f t="shared" si="2"/>
        <v>1.013071765741305</v>
      </c>
      <c r="F28" s="306">
        <f>SUM(F15:F27)</f>
        <v>41742.54918</v>
      </c>
      <c r="G28" s="315">
        <f>SUM(G15:G27)</f>
        <v>41383</v>
      </c>
      <c r="H28" s="65">
        <f>+F28/G28</f>
        <v>1.008688330473866</v>
      </c>
      <c r="I28" s="65">
        <f t="shared" si="0"/>
        <v>1</v>
      </c>
      <c r="J28" s="66">
        <f t="shared" si="1"/>
        <v>1.2717856310374958</v>
      </c>
      <c r="K28" s="306">
        <v>41742.54918</v>
      </c>
    </row>
    <row r="29" spans="1:11" ht="6.75" customHeight="1">
      <c r="A29" s="36"/>
      <c r="B29" s="49"/>
      <c r="C29" s="284"/>
      <c r="D29" s="284"/>
      <c r="E29" s="55"/>
      <c r="F29" s="304"/>
      <c r="G29" s="313"/>
      <c r="H29" s="56"/>
      <c r="I29" s="56"/>
      <c r="J29" s="57"/>
      <c r="K29" s="304"/>
    </row>
    <row r="30" spans="1:11" ht="12.75">
      <c r="A30" s="63" t="s">
        <v>19</v>
      </c>
      <c r="B30" s="49"/>
      <c r="C30" s="284"/>
      <c r="D30" s="287"/>
      <c r="E30" s="55"/>
      <c r="F30" s="304"/>
      <c r="G30" s="313"/>
      <c r="H30" s="56"/>
      <c r="I30" s="56"/>
      <c r="J30" s="57"/>
      <c r="K30" s="304"/>
    </row>
    <row r="31" spans="1:11" ht="12.75">
      <c r="A31" s="36" t="s">
        <v>94</v>
      </c>
      <c r="B31" s="49">
        <f>SUM('[4]dec09'!$D$54)/1000</f>
        <v>268.229</v>
      </c>
      <c r="C31" s="284">
        <v>350</v>
      </c>
      <c r="D31" s="284">
        <f>SUM('[2]aug09'!$G$54)/1000</f>
        <v>275</v>
      </c>
      <c r="E31" s="55">
        <f>SUM(B31/D31)</f>
        <v>0.9753781818181818</v>
      </c>
      <c r="F31" s="304">
        <f>SUM('[4]dec09'!$H$54)/1000</f>
        <v>211.735</v>
      </c>
      <c r="G31" s="313">
        <v>335</v>
      </c>
      <c r="H31" s="56">
        <f aca="true" t="shared" si="4" ref="H31:H38">F31/G31</f>
        <v>0.632044776119403</v>
      </c>
      <c r="I31" s="56">
        <f aca="true" t="shared" si="5" ref="I31:I39">+F31/K31</f>
        <v>1</v>
      </c>
      <c r="J31" s="57">
        <f>SUM(B31/F31)</f>
        <v>1.2668146503884572</v>
      </c>
      <c r="K31" s="304">
        <v>211.735</v>
      </c>
    </row>
    <row r="32" spans="1:11" ht="12.75">
      <c r="A32" s="36" t="s">
        <v>144</v>
      </c>
      <c r="B32" s="49">
        <f>SUM('[4]dec09'!$D$55)/1000</f>
        <v>82</v>
      </c>
      <c r="C32" s="284">
        <v>465</v>
      </c>
      <c r="D32" s="284">
        <f>SUM('[2]aug09'!$G$55)/1000</f>
        <v>130</v>
      </c>
      <c r="E32" s="55">
        <f aca="true" t="shared" si="6" ref="E32:E39">SUM(B32/D32)</f>
        <v>0.6307692307692307</v>
      </c>
      <c r="F32" s="304">
        <f>SUM('[4]dec09'!$H$55)/1000</f>
        <v>0</v>
      </c>
      <c r="G32" s="313">
        <v>0</v>
      </c>
      <c r="H32" s="56" t="e">
        <f t="shared" si="4"/>
        <v>#DIV/0!</v>
      </c>
      <c r="I32" s="56" t="e">
        <f t="shared" si="5"/>
        <v>#DIV/0!</v>
      </c>
      <c r="J32" s="57" t="e">
        <f>SUM(B32/F32)</f>
        <v>#DIV/0!</v>
      </c>
      <c r="K32" s="304">
        <v>0</v>
      </c>
    </row>
    <row r="33" spans="1:11" ht="12.75">
      <c r="A33" s="36" t="s">
        <v>122</v>
      </c>
      <c r="B33" s="295">
        <f>SUM('[4]dec09'!$D$56)/1000</f>
        <v>17.5</v>
      </c>
      <c r="C33" s="284">
        <v>25</v>
      </c>
      <c r="D33" s="284">
        <f>SUM('[2]aug09'!$G$56)/1000</f>
        <v>10</v>
      </c>
      <c r="E33" s="55">
        <f t="shared" si="6"/>
        <v>1.75</v>
      </c>
      <c r="F33" s="304">
        <f>SUM('[4]dec09'!$H$56)/1000</f>
        <v>24.712169999999997</v>
      </c>
      <c r="G33" s="313">
        <v>0</v>
      </c>
      <c r="H33" s="56" t="e">
        <f t="shared" si="4"/>
        <v>#DIV/0!</v>
      </c>
      <c r="I33" s="56">
        <f t="shared" si="5"/>
        <v>1</v>
      </c>
      <c r="J33" s="57">
        <f>SUM(B33/F33)</f>
        <v>0.708153108367254</v>
      </c>
      <c r="K33" s="304">
        <v>24.712169999999997</v>
      </c>
    </row>
    <row r="34" spans="1:11" ht="12.75">
      <c r="A34" s="268" t="s">
        <v>123</v>
      </c>
      <c r="B34" s="297">
        <f>SUM('[4]dec09'!$D$57)/1000</f>
        <v>160.036</v>
      </c>
      <c r="C34" s="285">
        <v>100</v>
      </c>
      <c r="D34" s="284">
        <f>SUM('[2]aug09'!$G$57)/1000</f>
        <v>85</v>
      </c>
      <c r="E34" s="55">
        <f t="shared" si="6"/>
        <v>1.8827764705882353</v>
      </c>
      <c r="F34" s="304">
        <f>SUM('[4]dec09'!$H$57)/1000</f>
        <v>0</v>
      </c>
      <c r="G34" s="310">
        <v>210</v>
      </c>
      <c r="H34" s="56">
        <f t="shared" si="4"/>
        <v>0</v>
      </c>
      <c r="I34" s="56" t="e">
        <f t="shared" si="5"/>
        <v>#DIV/0!</v>
      </c>
      <c r="J34" s="319" t="e">
        <f aca="true" t="shared" si="7" ref="J34:J39">SUM(B34/F34)</f>
        <v>#DIV/0!</v>
      </c>
      <c r="K34" s="304">
        <v>0</v>
      </c>
    </row>
    <row r="35" spans="1:11" ht="12.75">
      <c r="A35" s="268" t="s">
        <v>57</v>
      </c>
      <c r="B35" s="297">
        <f>SUM('[4]dec09'!$D$58)/1000</f>
        <v>24.2615</v>
      </c>
      <c r="C35" s="285">
        <v>25</v>
      </c>
      <c r="D35" s="284">
        <f>SUM('[2]aug09'!$G$58)/1000</f>
        <v>25</v>
      </c>
      <c r="E35" s="55">
        <f t="shared" si="6"/>
        <v>0.9704600000000001</v>
      </c>
      <c r="F35" s="304">
        <f>SUM('[4]dec09'!$H$58)/1000</f>
        <v>28.94</v>
      </c>
      <c r="G35" s="310">
        <v>25</v>
      </c>
      <c r="H35" s="56">
        <f t="shared" si="4"/>
        <v>1.1576</v>
      </c>
      <c r="I35" s="56">
        <f t="shared" si="5"/>
        <v>1</v>
      </c>
      <c r="J35" s="319">
        <f t="shared" si="7"/>
        <v>0.8383379405666898</v>
      </c>
      <c r="K35" s="304">
        <v>28.94</v>
      </c>
    </row>
    <row r="36" spans="1:11" ht="12.75">
      <c r="A36" s="268" t="s">
        <v>58</v>
      </c>
      <c r="B36" s="297">
        <f>SUM('[4]dec09'!$D$63)/1000</f>
        <v>50.61021</v>
      </c>
      <c r="C36" s="285">
        <v>50</v>
      </c>
      <c r="D36" s="284">
        <f>SUM('[2]aug09'!$G$63)/1000</f>
        <v>75</v>
      </c>
      <c r="E36" s="55">
        <f t="shared" si="6"/>
        <v>0.6748028</v>
      </c>
      <c r="F36" s="304">
        <f>SUM('[4]dec09'!$H$63)/1000</f>
        <v>86.39336999999999</v>
      </c>
      <c r="G36" s="310">
        <v>75</v>
      </c>
      <c r="H36" s="56">
        <f t="shared" si="4"/>
        <v>1.1519115999999998</v>
      </c>
      <c r="I36" s="56">
        <f t="shared" si="5"/>
        <v>1</v>
      </c>
      <c r="J36" s="319">
        <f t="shared" si="7"/>
        <v>0.5858112723233276</v>
      </c>
      <c r="K36" s="304">
        <v>86.39336999999999</v>
      </c>
    </row>
    <row r="37" spans="1:11" ht="12.75">
      <c r="A37" s="268" t="s">
        <v>124</v>
      </c>
      <c r="B37" s="297">
        <f>SUM('[4]dec09'!$D$69)/1000</f>
        <v>65.7328</v>
      </c>
      <c r="C37" s="285">
        <v>60</v>
      </c>
      <c r="D37" s="285">
        <f>SUM('[2]aug09'!$G$69)/1000</f>
        <v>65</v>
      </c>
      <c r="E37" s="55">
        <f t="shared" si="6"/>
        <v>1.0112738461538462</v>
      </c>
      <c r="F37" s="304">
        <f>SUM('[4]dec09'!$H$69)/1000</f>
        <v>61.16</v>
      </c>
      <c r="G37" s="310">
        <v>60</v>
      </c>
      <c r="H37" s="56">
        <f t="shared" si="4"/>
        <v>1.0193333333333332</v>
      </c>
      <c r="I37" s="56">
        <f t="shared" si="5"/>
        <v>1</v>
      </c>
      <c r="J37" s="319">
        <f t="shared" si="7"/>
        <v>1.0747678221059516</v>
      </c>
      <c r="K37" s="304">
        <v>61.16</v>
      </c>
    </row>
    <row r="38" spans="1:11" ht="12.75">
      <c r="A38" s="268" t="s">
        <v>125</v>
      </c>
      <c r="B38" s="321">
        <f>SUM('[4]dec09'!$D$70)/1000</f>
        <v>347.01</v>
      </c>
      <c r="C38" s="59">
        <v>425</v>
      </c>
      <c r="D38" s="59">
        <f>SUM('[2]aug09'!$G$70)/1000</f>
        <v>370</v>
      </c>
      <c r="E38" s="60">
        <f t="shared" si="6"/>
        <v>0.9378648648648649</v>
      </c>
      <c r="F38" s="307">
        <f>SUM('[4]dec09'!$H$70)/1000</f>
        <v>388.16</v>
      </c>
      <c r="G38" s="311">
        <v>450</v>
      </c>
      <c r="H38" s="61">
        <f t="shared" si="4"/>
        <v>0.8625777777777779</v>
      </c>
      <c r="I38" s="61">
        <f t="shared" si="5"/>
        <v>1</v>
      </c>
      <c r="J38" s="62">
        <f t="shared" si="7"/>
        <v>0.8939870156636438</v>
      </c>
      <c r="K38" s="307">
        <v>388.16</v>
      </c>
    </row>
    <row r="39" spans="1:11" ht="12.75">
      <c r="A39" s="63" t="s">
        <v>60</v>
      </c>
      <c r="B39" s="298">
        <f>SUM(B31:B38)</f>
        <v>1015.37951</v>
      </c>
      <c r="C39" s="286">
        <f>SUM(C31:C38)</f>
        <v>1500</v>
      </c>
      <c r="D39" s="286">
        <f>SUM(D31:D38)</f>
        <v>1035</v>
      </c>
      <c r="E39" s="294">
        <f t="shared" si="6"/>
        <v>0.9810430048309179</v>
      </c>
      <c r="F39" s="308">
        <f>SUM(F31:F38)</f>
        <v>801.1005400000001</v>
      </c>
      <c r="G39" s="315">
        <f>SUM(G31:G38)</f>
        <v>1155</v>
      </c>
      <c r="H39" s="65">
        <f>+F39/G39</f>
        <v>0.6935935411255413</v>
      </c>
      <c r="I39" s="65">
        <f t="shared" si="5"/>
        <v>1</v>
      </c>
      <c r="J39" s="320">
        <f t="shared" si="7"/>
        <v>1.2674807459248496</v>
      </c>
      <c r="K39" s="308">
        <v>801.1005400000001</v>
      </c>
    </row>
    <row r="40" spans="1:11" ht="6.75" customHeight="1">
      <c r="A40" s="63"/>
      <c r="B40" s="298"/>
      <c r="C40" s="286"/>
      <c r="D40" s="286"/>
      <c r="E40" s="55"/>
      <c r="F40" s="308"/>
      <c r="G40" s="315"/>
      <c r="H40" s="65"/>
      <c r="I40" s="65"/>
      <c r="J40" s="319"/>
      <c r="K40" s="308"/>
    </row>
    <row r="41" spans="1:11" ht="12.75">
      <c r="A41" s="63" t="s">
        <v>126</v>
      </c>
      <c r="B41" s="298"/>
      <c r="C41" s="286"/>
      <c r="D41" s="286"/>
      <c r="E41" s="55"/>
      <c r="F41" s="308"/>
      <c r="G41" s="315"/>
      <c r="H41" s="65"/>
      <c r="I41" s="65"/>
      <c r="J41" s="319"/>
      <c r="K41" s="308"/>
    </row>
    <row r="42" spans="1:11" ht="12.75">
      <c r="A42" s="69" t="s">
        <v>112</v>
      </c>
      <c r="B42" s="58">
        <f>SUM('[4]dec09'!$D$77)/1000</f>
        <v>0</v>
      </c>
      <c r="C42" s="68">
        <v>0</v>
      </c>
      <c r="D42" s="68">
        <f>SUM('[1]april09'!$D$77)</f>
        <v>0</v>
      </c>
      <c r="E42" s="60"/>
      <c r="F42" s="307">
        <f>SUM('[4]dec09'!$H$77)/1000</f>
        <v>751.9163300000001</v>
      </c>
      <c r="G42" s="302">
        <v>140</v>
      </c>
      <c r="H42" s="61">
        <f>SUM(F42/G42)</f>
        <v>5.370830928571429</v>
      </c>
      <c r="I42" s="61">
        <f>+F42/K42</f>
        <v>1</v>
      </c>
      <c r="J42" s="62">
        <f>SUM(B42/F42)</f>
        <v>0</v>
      </c>
      <c r="K42" s="307">
        <v>751.9163300000001</v>
      </c>
    </row>
    <row r="43" spans="1:11" s="25" customFormat="1" ht="12.75">
      <c r="A43" s="31" t="s">
        <v>127</v>
      </c>
      <c r="B43" s="299">
        <f aca="true" t="shared" si="8" ref="B43:G43">SUM(B42)</f>
        <v>0</v>
      </c>
      <c r="C43" s="288">
        <f t="shared" si="8"/>
        <v>0</v>
      </c>
      <c r="D43" s="390">
        <f t="shared" si="8"/>
        <v>0</v>
      </c>
      <c r="E43" s="391">
        <f t="shared" si="8"/>
        <v>0</v>
      </c>
      <c r="F43" s="389">
        <f t="shared" si="8"/>
        <v>751.9163300000001</v>
      </c>
      <c r="G43" s="316">
        <f t="shared" si="8"/>
        <v>140</v>
      </c>
      <c r="H43" s="65">
        <f>SUM(F43/G43)</f>
        <v>5.370830928571429</v>
      </c>
      <c r="I43" s="65">
        <f>+F43/K43</f>
        <v>1</v>
      </c>
      <c r="J43" s="320"/>
      <c r="K43" s="308">
        <v>751.9163300000001</v>
      </c>
    </row>
    <row r="44" spans="1:11" ht="6.75" customHeight="1">
      <c r="A44" s="36"/>
      <c r="B44" s="295"/>
      <c r="C44" s="284"/>
      <c r="D44" s="284"/>
      <c r="E44" s="55"/>
      <c r="F44" s="120"/>
      <c r="G44" s="313"/>
      <c r="H44" s="56"/>
      <c r="I44" s="56"/>
      <c r="J44" s="57"/>
      <c r="K44" s="304"/>
    </row>
    <row r="45" spans="1:11" ht="12.75">
      <c r="A45" s="48" t="s">
        <v>25</v>
      </c>
      <c r="B45" s="295"/>
      <c r="C45" s="284"/>
      <c r="D45" s="284"/>
      <c r="E45" s="55"/>
      <c r="F45" s="120"/>
      <c r="G45" s="313"/>
      <c r="H45" s="56"/>
      <c r="I45" s="56"/>
      <c r="J45" s="57"/>
      <c r="K45" s="304"/>
    </row>
    <row r="46" spans="1:11" ht="12.75">
      <c r="A46" s="36" t="s">
        <v>26</v>
      </c>
      <c r="B46" s="295">
        <v>552</v>
      </c>
      <c r="C46" s="284">
        <v>300</v>
      </c>
      <c r="D46" s="284">
        <f>SUM('[2]aug09'!$G$80)/1000</f>
        <v>300</v>
      </c>
      <c r="E46" s="55">
        <f>SUM(B46/D46)</f>
        <v>1.84</v>
      </c>
      <c r="F46" s="304">
        <f>SUM('[4]dec09'!$H$80)/1000+(740-29)</f>
        <v>740.206</v>
      </c>
      <c r="G46" s="317">
        <v>220</v>
      </c>
      <c r="H46" s="56">
        <f>+F46/G46</f>
        <v>3.3645727272727273</v>
      </c>
      <c r="I46" s="56">
        <f>+F46/K46</f>
        <v>0.9606151874106496</v>
      </c>
      <c r="J46" s="57">
        <f>SUM(B46/F46)</f>
        <v>0.7457383485137921</v>
      </c>
      <c r="K46" s="304">
        <v>770.55413</v>
      </c>
    </row>
    <row r="47" spans="1:11" ht="12.75">
      <c r="A47" s="36" t="s">
        <v>25</v>
      </c>
      <c r="B47" s="58">
        <f>SUM('[4]dec09'!$D$81)/1000</f>
        <v>19.90444</v>
      </c>
      <c r="C47" s="68">
        <v>20</v>
      </c>
      <c r="D47" s="68">
        <f>SUM('[2]aug09'!$G$81)/1000</f>
        <v>10</v>
      </c>
      <c r="E47" s="60">
        <f>SUM(B47/D47)</f>
        <v>1.990444</v>
      </c>
      <c r="F47" s="307">
        <v>30</v>
      </c>
      <c r="G47" s="311">
        <v>11</v>
      </c>
      <c r="H47" s="61">
        <f>F47/G47</f>
        <v>2.727272727272727</v>
      </c>
      <c r="I47" s="61" t="e">
        <f>+F47/K47</f>
        <v>#DIV/0!</v>
      </c>
      <c r="J47" s="293">
        <f>SUM(B47/F47)</f>
        <v>0.6634813333333334</v>
      </c>
      <c r="K47" s="304">
        <v>0</v>
      </c>
    </row>
    <row r="48" spans="1:11" ht="12.75">
      <c r="A48" s="63" t="s">
        <v>65</v>
      </c>
      <c r="B48" s="299">
        <f>SUM(B46:B47)</f>
        <v>571.90444</v>
      </c>
      <c r="C48" s="288">
        <f>SUM(C46:C47)</f>
        <v>320</v>
      </c>
      <c r="D48" s="288">
        <f>SUM(D46:D47)</f>
        <v>310</v>
      </c>
      <c r="E48" s="294">
        <f>SUM(B48/D48)</f>
        <v>1.8448530322580645</v>
      </c>
      <c r="F48" s="306">
        <f>SUM(F46:F47)</f>
        <v>770.206</v>
      </c>
      <c r="G48" s="315">
        <f>SUM(G46:G47)</f>
        <v>231</v>
      </c>
      <c r="H48" s="65">
        <f>+F48/G48</f>
        <v>3.3342251082251084</v>
      </c>
      <c r="I48" s="65">
        <f>+F48/K48</f>
        <v>0.9995482082485238</v>
      </c>
      <c r="J48" s="66">
        <f>SUM(B48/F48)</f>
        <v>0.7425343869042828</v>
      </c>
      <c r="K48" s="306">
        <v>770.55413</v>
      </c>
    </row>
    <row r="49" spans="1:11" ht="9.75" customHeight="1">
      <c r="A49" s="36"/>
      <c r="B49" s="295"/>
      <c r="C49" s="284"/>
      <c r="D49" s="284"/>
      <c r="E49" s="55"/>
      <c r="F49" s="304"/>
      <c r="G49" s="313"/>
      <c r="H49" s="56"/>
      <c r="I49" s="56"/>
      <c r="J49" s="57"/>
      <c r="K49" s="304"/>
    </row>
    <row r="50" spans="1:11" ht="12.75">
      <c r="A50" s="72" t="s">
        <v>4</v>
      </c>
      <c r="B50" s="300">
        <f>SUM(B12+B28+B39+B43+B48)</f>
        <v>72619.9082</v>
      </c>
      <c r="C50" s="289">
        <f>SUM(C12+C28+C39+C43+C48)</f>
        <v>67785</v>
      </c>
      <c r="D50" s="289">
        <f>SUM(D12+D28+D39+D43+D48)</f>
        <v>72117.58</v>
      </c>
      <c r="E50" s="73">
        <f>B50/D50</f>
        <v>1.006965405661144</v>
      </c>
      <c r="F50" s="289">
        <f>SUM(F12+F28+F39+F43+F48)</f>
        <v>61627.669649999996</v>
      </c>
      <c r="G50" s="318">
        <f>SUM(G12+G28+G39+G43+G48)</f>
        <v>61300</v>
      </c>
      <c r="H50" s="332">
        <f>F50/G50</f>
        <v>1.0053453450244698</v>
      </c>
      <c r="I50" s="332">
        <f>+F50/K50</f>
        <v>0.9999943511082696</v>
      </c>
      <c r="J50" s="309">
        <f>SUM(B50/F50)</f>
        <v>1.1783653124063893</v>
      </c>
      <c r="K50" s="289">
        <v>61628.017779999995</v>
      </c>
    </row>
    <row r="51" spans="1:10" ht="16.5" customHeight="1">
      <c r="A51" s="74"/>
      <c r="B51" s="74"/>
      <c r="C51" s="74"/>
      <c r="D51" s="74"/>
      <c r="E51" s="36"/>
      <c r="F51" s="75"/>
      <c r="G51" s="76"/>
      <c r="H51" s="77"/>
      <c r="I51" s="77"/>
      <c r="J51" s="36"/>
    </row>
    <row r="52" spans="1:10" ht="12.75">
      <c r="A52" s="78" t="s">
        <v>27</v>
      </c>
      <c r="B52" s="79" t="s">
        <v>28</v>
      </c>
      <c r="C52" s="80" t="s">
        <v>29</v>
      </c>
      <c r="D52" s="79" t="s">
        <v>30</v>
      </c>
      <c r="E52" s="80" t="s">
        <v>29</v>
      </c>
      <c r="F52" s="81"/>
      <c r="G52" s="76"/>
      <c r="H52" s="77"/>
      <c r="I52" s="77"/>
      <c r="J52" s="36"/>
    </row>
    <row r="53" spans="1:10" ht="11.25" customHeight="1">
      <c r="A53" s="82">
        <v>35063</v>
      </c>
      <c r="B53" s="83">
        <v>12026</v>
      </c>
      <c r="C53" s="84">
        <v>11086</v>
      </c>
      <c r="D53" s="279">
        <v>740</v>
      </c>
      <c r="E53" s="85">
        <v>1915</v>
      </c>
      <c r="F53" s="277"/>
      <c r="G53" s="76"/>
      <c r="H53" s="77"/>
      <c r="I53" s="77"/>
      <c r="J53" s="36"/>
    </row>
    <row r="54" spans="1:10" ht="11.25" customHeight="1">
      <c r="A54" s="87">
        <v>35429</v>
      </c>
      <c r="B54" s="86">
        <v>9115</v>
      </c>
      <c r="C54" s="88">
        <v>11062</v>
      </c>
      <c r="D54" s="277">
        <v>651</v>
      </c>
      <c r="E54" s="220"/>
      <c r="F54" s="277"/>
      <c r="G54" s="89"/>
      <c r="H54" s="89"/>
      <c r="I54" s="89"/>
      <c r="J54" s="36"/>
    </row>
    <row r="55" spans="1:10" ht="11.25" customHeight="1">
      <c r="A55" s="87">
        <v>35794</v>
      </c>
      <c r="B55" s="86">
        <v>7600</v>
      </c>
      <c r="C55" s="88">
        <v>10375</v>
      </c>
      <c r="D55" s="277">
        <v>525</v>
      </c>
      <c r="E55" s="220"/>
      <c r="F55" s="277"/>
      <c r="G55" s="89"/>
      <c r="H55" s="90"/>
      <c r="I55" s="90"/>
      <c r="J55" s="89"/>
    </row>
    <row r="56" spans="1:10" ht="11.25" customHeight="1">
      <c r="A56" s="87">
        <v>36159</v>
      </c>
      <c r="B56" s="91">
        <v>4081</v>
      </c>
      <c r="C56" s="92">
        <v>9650</v>
      </c>
      <c r="D56" s="278">
        <v>247</v>
      </c>
      <c r="E56" s="221"/>
      <c r="F56" s="278"/>
      <c r="G56" s="89"/>
      <c r="H56" s="93"/>
      <c r="I56" s="93"/>
      <c r="J56" s="94"/>
    </row>
    <row r="57" spans="1:10" ht="11.25" customHeight="1">
      <c r="A57" s="87">
        <v>36524</v>
      </c>
      <c r="B57" s="86">
        <v>5078</v>
      </c>
      <c r="C57" s="88">
        <v>9197</v>
      </c>
      <c r="D57" s="277">
        <v>295</v>
      </c>
      <c r="E57" s="220"/>
      <c r="F57" s="277"/>
      <c r="G57" s="89"/>
      <c r="H57" s="90"/>
      <c r="I57" s="90"/>
      <c r="J57" s="89"/>
    </row>
    <row r="58" spans="1:10" ht="11.25" customHeight="1" hidden="1">
      <c r="A58" s="87">
        <v>36768</v>
      </c>
      <c r="B58" s="86">
        <v>5217</v>
      </c>
      <c r="C58" s="88">
        <v>8908</v>
      </c>
      <c r="D58" s="277">
        <v>264</v>
      </c>
      <c r="E58" s="220"/>
      <c r="F58" s="277"/>
      <c r="G58" s="89"/>
      <c r="H58" s="90"/>
      <c r="I58" s="90"/>
      <c r="J58" s="89"/>
    </row>
    <row r="59" spans="1:10" ht="11.25" customHeight="1" hidden="1">
      <c r="A59" s="87">
        <v>36798</v>
      </c>
      <c r="B59" s="86">
        <v>5323</v>
      </c>
      <c r="C59" s="88">
        <v>8911</v>
      </c>
      <c r="D59" s="277">
        <v>269</v>
      </c>
      <c r="E59" s="220"/>
      <c r="F59" s="278"/>
      <c r="G59" s="89"/>
      <c r="H59" s="90"/>
      <c r="I59" s="90"/>
      <c r="J59" s="89"/>
    </row>
    <row r="60" spans="1:10" ht="11.25" customHeight="1" hidden="1">
      <c r="A60" s="87">
        <v>36829</v>
      </c>
      <c r="B60" s="86">
        <v>5331</v>
      </c>
      <c r="C60" s="88">
        <v>8932</v>
      </c>
      <c r="D60" s="277">
        <v>269</v>
      </c>
      <c r="E60" s="220"/>
      <c r="F60" s="275"/>
      <c r="G60" s="89"/>
      <c r="H60" s="90"/>
      <c r="I60" s="90"/>
      <c r="J60" s="89"/>
    </row>
    <row r="61" spans="1:10" ht="11.25" customHeight="1" hidden="1">
      <c r="A61" s="87">
        <v>36859</v>
      </c>
      <c r="B61" s="86">
        <v>5595</v>
      </c>
      <c r="C61" s="88">
        <v>8909</v>
      </c>
      <c r="D61" s="277">
        <v>282</v>
      </c>
      <c r="E61" s="220"/>
      <c r="F61" s="275"/>
      <c r="G61" s="89"/>
      <c r="H61" s="90"/>
      <c r="I61" s="90"/>
      <c r="J61" s="89"/>
    </row>
    <row r="62" spans="1:10" ht="11.25" customHeight="1">
      <c r="A62" s="87">
        <v>36890</v>
      </c>
      <c r="B62" s="86">
        <v>5719</v>
      </c>
      <c r="C62" s="88">
        <v>8872</v>
      </c>
      <c r="D62" s="277">
        <v>300</v>
      </c>
      <c r="E62" s="220"/>
      <c r="F62" s="275"/>
      <c r="G62" s="89"/>
      <c r="H62" s="90"/>
      <c r="I62" s="90"/>
      <c r="J62" s="89"/>
    </row>
    <row r="63" spans="1:10" ht="11.25" customHeight="1" hidden="1">
      <c r="A63" s="87">
        <v>36891</v>
      </c>
      <c r="B63" s="86">
        <v>5489</v>
      </c>
      <c r="C63" s="88">
        <v>8837</v>
      </c>
      <c r="D63" s="277">
        <v>274</v>
      </c>
      <c r="E63" s="220"/>
      <c r="F63" s="276"/>
      <c r="G63" s="89"/>
      <c r="H63" s="90"/>
      <c r="I63" s="90"/>
      <c r="J63" s="89"/>
    </row>
    <row r="64" spans="1:10" ht="11.25" customHeight="1" hidden="1">
      <c r="A64" s="87">
        <v>36892</v>
      </c>
      <c r="B64" s="86">
        <v>5676</v>
      </c>
      <c r="C64" s="88">
        <v>8776</v>
      </c>
      <c r="D64" s="277">
        <v>282</v>
      </c>
      <c r="E64" s="220"/>
      <c r="F64" s="276"/>
      <c r="G64" s="89"/>
      <c r="H64" s="90"/>
      <c r="I64" s="90"/>
      <c r="J64" s="89"/>
    </row>
    <row r="65" spans="1:10" ht="11.25" customHeight="1" hidden="1">
      <c r="A65" s="87">
        <v>36893</v>
      </c>
      <c r="B65" s="86">
        <v>5670</v>
      </c>
      <c r="C65" s="88">
        <v>8729</v>
      </c>
      <c r="D65" s="277">
        <v>282</v>
      </c>
      <c r="E65" s="220"/>
      <c r="F65" s="276"/>
      <c r="G65" s="89"/>
      <c r="H65" s="90"/>
      <c r="I65" s="90"/>
      <c r="J65" s="89"/>
    </row>
    <row r="66" spans="1:10" ht="11.25" customHeight="1" hidden="1">
      <c r="A66" s="87">
        <v>36894</v>
      </c>
      <c r="B66" s="86">
        <v>5628</v>
      </c>
      <c r="C66" s="88">
        <v>8683</v>
      </c>
      <c r="D66" s="277">
        <v>276</v>
      </c>
      <c r="E66" s="220"/>
      <c r="F66" s="276"/>
      <c r="G66" s="89"/>
      <c r="H66" s="90"/>
      <c r="I66" s="90"/>
      <c r="J66" s="89"/>
    </row>
    <row r="67" spans="1:10" ht="11.25" customHeight="1" hidden="1">
      <c r="A67" s="87">
        <v>36895</v>
      </c>
      <c r="B67" s="86">
        <v>5921</v>
      </c>
      <c r="C67" s="88">
        <v>8664</v>
      </c>
      <c r="D67" s="277">
        <v>289</v>
      </c>
      <c r="E67" s="220"/>
      <c r="F67" s="276"/>
      <c r="G67" s="89"/>
      <c r="H67" s="90"/>
      <c r="I67" s="90"/>
      <c r="J67" s="89"/>
    </row>
    <row r="68" spans="1:10" ht="11.25" customHeight="1" hidden="1">
      <c r="A68" s="87">
        <v>36896</v>
      </c>
      <c r="B68" s="91">
        <v>6338</v>
      </c>
      <c r="C68" s="92">
        <v>8601</v>
      </c>
      <c r="D68" s="278" t="s">
        <v>91</v>
      </c>
      <c r="E68" s="222"/>
      <c r="F68" s="276"/>
      <c r="G68" s="89"/>
      <c r="H68" s="95"/>
      <c r="I68" s="95"/>
      <c r="J68" s="36"/>
    </row>
    <row r="69" spans="1:10" ht="11.25" customHeight="1" hidden="1">
      <c r="A69" s="87">
        <v>36897</v>
      </c>
      <c r="B69" s="96">
        <v>6173</v>
      </c>
      <c r="C69" s="97">
        <v>8551</v>
      </c>
      <c r="D69" s="280">
        <v>291</v>
      </c>
      <c r="E69" s="223"/>
      <c r="F69" s="276"/>
      <c r="G69" s="89"/>
      <c r="H69" s="95"/>
      <c r="I69" s="95"/>
      <c r="J69" s="36"/>
    </row>
    <row r="70" spans="1:10" ht="11.25" customHeight="1" hidden="1">
      <c r="A70" s="87">
        <v>36898</v>
      </c>
      <c r="B70" s="96">
        <v>6480</v>
      </c>
      <c r="C70" s="97">
        <v>8497</v>
      </c>
      <c r="D70" s="280">
        <v>304</v>
      </c>
      <c r="E70" s="223"/>
      <c r="F70" s="276"/>
      <c r="G70" s="89"/>
      <c r="H70" s="95"/>
      <c r="I70" s="95"/>
      <c r="J70" s="36"/>
    </row>
    <row r="71" spans="1:10" ht="11.25" customHeight="1" hidden="1">
      <c r="A71" s="87">
        <v>36899</v>
      </c>
      <c r="B71" s="96">
        <v>6343</v>
      </c>
      <c r="C71" s="97">
        <v>8454</v>
      </c>
      <c r="D71" s="280">
        <v>296</v>
      </c>
      <c r="E71" s="223"/>
      <c r="F71" s="276"/>
      <c r="G71" s="89"/>
      <c r="H71" s="95"/>
      <c r="I71" s="95"/>
      <c r="J71" s="36"/>
    </row>
    <row r="72" spans="1:10" ht="11.25" customHeight="1" hidden="1">
      <c r="A72" s="87">
        <v>36900</v>
      </c>
      <c r="B72" s="96">
        <v>6567</v>
      </c>
      <c r="C72" s="97">
        <v>8410</v>
      </c>
      <c r="D72" s="280">
        <v>303</v>
      </c>
      <c r="E72" s="223"/>
      <c r="F72" s="276"/>
      <c r="G72" s="89"/>
      <c r="H72" s="95"/>
      <c r="I72" s="95"/>
      <c r="J72" s="36"/>
    </row>
    <row r="73" spans="1:10" ht="11.25" customHeight="1">
      <c r="A73" s="87">
        <v>37255</v>
      </c>
      <c r="B73" s="91">
        <v>7024</v>
      </c>
      <c r="C73" s="98" t="s">
        <v>91</v>
      </c>
      <c r="D73" s="278">
        <v>338</v>
      </c>
      <c r="E73" s="222"/>
      <c r="F73" s="276"/>
      <c r="G73" s="89"/>
      <c r="H73" s="95"/>
      <c r="I73" s="95"/>
      <c r="J73" s="36"/>
    </row>
    <row r="74" spans="1:9" s="103" customFormat="1" ht="11.25" customHeight="1" hidden="1">
      <c r="A74" s="87"/>
      <c r="B74" s="99">
        <v>7024</v>
      </c>
      <c r="C74" s="100"/>
      <c r="D74" s="67">
        <v>338</v>
      </c>
      <c r="E74" s="224"/>
      <c r="F74" s="276"/>
      <c r="G74" s="101"/>
      <c r="H74" s="102"/>
      <c r="I74" s="102"/>
    </row>
    <row r="75" spans="1:10" s="103" customFormat="1" ht="11.25" customHeight="1" hidden="1">
      <c r="A75" s="104">
        <v>37286</v>
      </c>
      <c r="B75" s="99">
        <v>6697</v>
      </c>
      <c r="C75" s="20">
        <v>8291</v>
      </c>
      <c r="D75" s="50">
        <v>354</v>
      </c>
      <c r="E75" s="225"/>
      <c r="F75" s="276"/>
      <c r="G75" s="99"/>
      <c r="H75" s="93"/>
      <c r="I75" s="93"/>
      <c r="J75" s="94"/>
    </row>
    <row r="76" spans="1:10" s="103" customFormat="1" ht="11.25" customHeight="1" hidden="1">
      <c r="A76" s="104">
        <v>37314</v>
      </c>
      <c r="B76" s="99">
        <v>6933</v>
      </c>
      <c r="C76" s="20">
        <v>8214</v>
      </c>
      <c r="D76" s="50">
        <v>352</v>
      </c>
      <c r="E76" s="226"/>
      <c r="F76" s="276"/>
      <c r="G76" s="99"/>
      <c r="H76" s="105"/>
      <c r="I76" s="105"/>
      <c r="J76" s="94"/>
    </row>
    <row r="77" spans="1:10" s="103" customFormat="1" ht="11.25" customHeight="1" hidden="1">
      <c r="A77" s="106">
        <v>37345</v>
      </c>
      <c r="B77" s="107">
        <v>7246</v>
      </c>
      <c r="C77" s="108">
        <v>8139</v>
      </c>
      <c r="D77" s="275">
        <v>345</v>
      </c>
      <c r="E77" s="227"/>
      <c r="F77" s="276"/>
      <c r="G77" s="107"/>
      <c r="H77" s="105"/>
      <c r="I77" s="105"/>
      <c r="J77" s="42"/>
    </row>
    <row r="78" spans="1:7" ht="11.25" customHeight="1" hidden="1">
      <c r="A78" s="106">
        <v>37375</v>
      </c>
      <c r="B78" s="107">
        <v>7295</v>
      </c>
      <c r="C78" s="108">
        <v>8093</v>
      </c>
      <c r="D78" s="275">
        <v>343</v>
      </c>
      <c r="E78" s="227"/>
      <c r="F78" s="276"/>
      <c r="G78" s="109"/>
    </row>
    <row r="79" spans="1:7" ht="11.25" customHeight="1" hidden="1">
      <c r="A79" s="104">
        <v>37406</v>
      </c>
      <c r="B79" s="99">
        <v>6441</v>
      </c>
      <c r="C79" s="108">
        <v>8012</v>
      </c>
      <c r="D79" s="67">
        <v>337</v>
      </c>
      <c r="E79" s="224"/>
      <c r="F79" s="276"/>
      <c r="G79" s="110"/>
    </row>
    <row r="80" spans="1:6" ht="11.25" customHeight="1" hidden="1">
      <c r="A80" s="106">
        <v>37436</v>
      </c>
      <c r="B80" s="107">
        <v>6485</v>
      </c>
      <c r="C80" s="108">
        <v>7955</v>
      </c>
      <c r="D80" s="52">
        <v>330</v>
      </c>
      <c r="E80" s="227"/>
      <c r="F80" s="276"/>
    </row>
    <row r="81" spans="1:6" ht="11.25" customHeight="1" hidden="1">
      <c r="A81" s="111">
        <v>37467</v>
      </c>
      <c r="B81" s="112">
        <v>6419</v>
      </c>
      <c r="C81" s="113">
        <v>7898</v>
      </c>
      <c r="D81" s="281">
        <v>327</v>
      </c>
      <c r="E81" s="228"/>
      <c r="F81" s="276"/>
    </row>
    <row r="82" spans="1:6" ht="11.25" customHeight="1" hidden="1">
      <c r="A82" s="106">
        <v>37498</v>
      </c>
      <c r="B82" s="107">
        <v>6641</v>
      </c>
      <c r="C82" s="108">
        <v>7850</v>
      </c>
      <c r="D82" s="52">
        <v>323</v>
      </c>
      <c r="E82" s="227"/>
      <c r="F82" s="276"/>
    </row>
    <row r="83" spans="1:9" s="23" customFormat="1" ht="11.25" customHeight="1" hidden="1">
      <c r="A83" s="106">
        <v>37528</v>
      </c>
      <c r="B83" s="107">
        <v>6957</v>
      </c>
      <c r="C83" s="108">
        <v>7796</v>
      </c>
      <c r="D83" s="52">
        <v>317</v>
      </c>
      <c r="E83" s="227"/>
      <c r="F83" s="276"/>
      <c r="G83" s="114"/>
      <c r="H83" s="115"/>
      <c r="I83" s="115"/>
    </row>
    <row r="84" spans="1:6" ht="11.25" customHeight="1" hidden="1">
      <c r="A84" s="106">
        <v>37559</v>
      </c>
      <c r="B84" s="107">
        <v>7171</v>
      </c>
      <c r="C84" s="108">
        <v>7753</v>
      </c>
      <c r="D84" s="52">
        <v>325</v>
      </c>
      <c r="E84" s="227"/>
      <c r="F84" s="276"/>
    </row>
    <row r="85" spans="1:9" ht="11.25" customHeight="1" hidden="1">
      <c r="A85" s="106">
        <v>37589</v>
      </c>
      <c r="B85" s="107">
        <v>7051</v>
      </c>
      <c r="C85" s="108">
        <v>7721</v>
      </c>
      <c r="D85" s="52">
        <v>321</v>
      </c>
      <c r="E85" s="227"/>
      <c r="F85" s="276"/>
      <c r="H85" s="116"/>
      <c r="I85" s="116"/>
    </row>
    <row r="86" spans="1:9" ht="11.25" customHeight="1">
      <c r="A86" s="106">
        <v>37620</v>
      </c>
      <c r="B86" s="99">
        <v>7732</v>
      </c>
      <c r="C86" s="98" t="s">
        <v>91</v>
      </c>
      <c r="D86" s="50">
        <v>366</v>
      </c>
      <c r="E86" s="226"/>
      <c r="F86" s="276"/>
      <c r="H86" s="116"/>
      <c r="I86" s="116">
        <v>5.52</v>
      </c>
    </row>
    <row r="87" spans="1:9" s="103" customFormat="1" ht="11.25" customHeight="1" hidden="1">
      <c r="A87" s="106">
        <v>37651</v>
      </c>
      <c r="B87" s="99">
        <v>7524</v>
      </c>
      <c r="C87" s="117">
        <v>7633</v>
      </c>
      <c r="D87" s="50">
        <v>345</v>
      </c>
      <c r="E87" s="226"/>
      <c r="F87" s="276"/>
      <c r="G87" s="101"/>
      <c r="H87" s="118"/>
      <c r="I87" s="118"/>
    </row>
    <row r="88" spans="1:9" ht="11.25" customHeight="1" hidden="1">
      <c r="A88" s="119">
        <v>37679</v>
      </c>
      <c r="B88" s="107">
        <v>7330</v>
      </c>
      <c r="C88" s="120">
        <v>7573</v>
      </c>
      <c r="D88" s="52">
        <v>336</v>
      </c>
      <c r="E88" s="229"/>
      <c r="F88" s="276"/>
      <c r="H88" s="116"/>
      <c r="I88" s="116"/>
    </row>
    <row r="89" spans="1:9" ht="11.25" customHeight="1" hidden="1">
      <c r="A89" s="106">
        <v>37710</v>
      </c>
      <c r="B89" s="107">
        <v>7638</v>
      </c>
      <c r="C89" s="120">
        <v>7525</v>
      </c>
      <c r="D89" s="52">
        <v>352</v>
      </c>
      <c r="E89" s="229"/>
      <c r="F89" s="276"/>
      <c r="H89" s="116"/>
      <c r="I89" s="116"/>
    </row>
    <row r="90" spans="1:9" ht="11.25" customHeight="1" hidden="1">
      <c r="A90" s="106">
        <v>37740</v>
      </c>
      <c r="B90" s="107">
        <v>8080</v>
      </c>
      <c r="C90" s="120">
        <v>7484</v>
      </c>
      <c r="D90" s="52">
        <v>371</v>
      </c>
      <c r="E90" s="229"/>
      <c r="F90" s="276"/>
      <c r="H90" s="116"/>
      <c r="I90" s="116"/>
    </row>
    <row r="91" spans="1:9" ht="0.75" customHeight="1" hidden="1">
      <c r="A91" s="111">
        <v>37771</v>
      </c>
      <c r="B91" s="112">
        <v>8234</v>
      </c>
      <c r="C91" s="273">
        <v>7425</v>
      </c>
      <c r="D91" s="281">
        <v>374</v>
      </c>
      <c r="E91" s="274"/>
      <c r="F91" s="276"/>
      <c r="H91" s="116"/>
      <c r="I91" s="116"/>
    </row>
    <row r="92" spans="1:9" ht="11.25" customHeight="1" hidden="1">
      <c r="A92" s="106">
        <v>37801</v>
      </c>
      <c r="B92" s="107">
        <v>8011</v>
      </c>
      <c r="C92" s="120">
        <v>7388</v>
      </c>
      <c r="D92" s="52">
        <v>359</v>
      </c>
      <c r="E92" s="229"/>
      <c r="F92" s="276"/>
      <c r="H92" s="116"/>
      <c r="I92" s="116"/>
    </row>
    <row r="93" spans="1:9" ht="11.25" customHeight="1" hidden="1">
      <c r="A93" s="106">
        <v>37832</v>
      </c>
      <c r="B93" s="107">
        <v>7838</v>
      </c>
      <c r="C93" s="120">
        <v>7352</v>
      </c>
      <c r="D93" s="52">
        <v>353</v>
      </c>
      <c r="E93" s="229"/>
      <c r="F93" s="276"/>
      <c r="H93" s="116"/>
      <c r="I93" s="116"/>
    </row>
    <row r="94" spans="1:9" ht="11.25" customHeight="1" hidden="1">
      <c r="A94" s="106">
        <v>37863</v>
      </c>
      <c r="B94" s="107">
        <v>7622</v>
      </c>
      <c r="C94" s="120">
        <v>7327</v>
      </c>
      <c r="D94" s="52">
        <v>344</v>
      </c>
      <c r="E94" s="229"/>
      <c r="F94" s="276"/>
      <c r="H94" s="116"/>
      <c r="I94" s="116"/>
    </row>
    <row r="95" spans="1:9" ht="0.75" customHeight="1" hidden="1">
      <c r="A95" s="111">
        <v>37893</v>
      </c>
      <c r="B95" s="112">
        <v>7552</v>
      </c>
      <c r="C95" s="273">
        <v>7298</v>
      </c>
      <c r="D95" s="281">
        <v>341</v>
      </c>
      <c r="E95" s="274"/>
      <c r="F95" s="276"/>
      <c r="H95" s="116"/>
      <c r="I95" s="116"/>
    </row>
    <row r="96" spans="1:9" ht="11.25" customHeight="1" hidden="1">
      <c r="A96" s="106">
        <v>37924</v>
      </c>
      <c r="B96" s="107">
        <v>7345</v>
      </c>
      <c r="C96" s="120">
        <v>7246</v>
      </c>
      <c r="D96" s="275">
        <v>333</v>
      </c>
      <c r="E96" s="227"/>
      <c r="F96" s="276"/>
      <c r="H96" s="116"/>
      <c r="I96" s="116"/>
    </row>
    <row r="97" spans="1:9" ht="11.25" customHeight="1" hidden="1">
      <c r="A97" s="111">
        <v>37954</v>
      </c>
      <c r="B97" s="112">
        <v>6843</v>
      </c>
      <c r="C97" s="273">
        <v>7203</v>
      </c>
      <c r="D97" s="283">
        <v>311</v>
      </c>
      <c r="E97" s="228"/>
      <c r="F97" s="276"/>
      <c r="H97" s="116"/>
      <c r="I97" s="116"/>
    </row>
    <row r="98" spans="1:10" ht="11.25" customHeight="1">
      <c r="A98" s="106">
        <v>37985</v>
      </c>
      <c r="B98" s="107">
        <v>6842</v>
      </c>
      <c r="C98" s="107">
        <v>7182</v>
      </c>
      <c r="D98" s="275">
        <v>321</v>
      </c>
      <c r="E98" s="227"/>
      <c r="F98" s="282"/>
      <c r="G98" s="101"/>
      <c r="H98" s="118"/>
      <c r="I98" s="118"/>
      <c r="J98" s="103"/>
    </row>
    <row r="99" spans="1:9" ht="11.25" customHeight="1" hidden="1">
      <c r="A99" s="106">
        <v>38016</v>
      </c>
      <c r="B99" s="107">
        <v>5587</v>
      </c>
      <c r="C99" s="120">
        <v>7126</v>
      </c>
      <c r="D99" s="75">
        <v>254</v>
      </c>
      <c r="E99" s="227"/>
      <c r="F99" s="282"/>
      <c r="H99" s="116"/>
      <c r="I99" s="116"/>
    </row>
    <row r="100" spans="1:9" ht="11.25" customHeight="1" hidden="1">
      <c r="A100" s="111">
        <v>38044</v>
      </c>
      <c r="B100" s="112">
        <v>5799</v>
      </c>
      <c r="C100" s="273">
        <v>7096</v>
      </c>
      <c r="D100" s="335">
        <v>265</v>
      </c>
      <c r="E100" s="228"/>
      <c r="F100" s="282"/>
      <c r="H100" s="116"/>
      <c r="I100" s="116"/>
    </row>
    <row r="101" spans="1:9" ht="11.25" customHeight="1" hidden="1">
      <c r="A101" s="111">
        <v>38076</v>
      </c>
      <c r="B101" s="112">
        <v>5664</v>
      </c>
      <c r="C101" s="273">
        <v>7066</v>
      </c>
      <c r="D101" s="335">
        <v>260</v>
      </c>
      <c r="E101" s="228"/>
      <c r="F101" s="282"/>
      <c r="H101" s="116"/>
      <c r="I101" s="116"/>
    </row>
    <row r="102" spans="1:9" ht="11.25" customHeight="1" hidden="1">
      <c r="A102" s="365">
        <v>38106</v>
      </c>
      <c r="B102" s="112">
        <v>5811</v>
      </c>
      <c r="C102" s="273">
        <v>7043</v>
      </c>
      <c r="D102" s="335">
        <v>266</v>
      </c>
      <c r="E102" s="228"/>
      <c r="F102" s="282"/>
      <c r="H102" s="116"/>
      <c r="I102" s="116"/>
    </row>
    <row r="103" spans="1:10" ht="12.75" hidden="1">
      <c r="A103" s="111">
        <v>38137</v>
      </c>
      <c r="B103" s="112">
        <v>5906</v>
      </c>
      <c r="C103" s="273">
        <v>7018</v>
      </c>
      <c r="D103" s="335">
        <v>270</v>
      </c>
      <c r="E103" s="228"/>
      <c r="F103" s="282"/>
      <c r="H103" s="116"/>
      <c r="I103" s="116"/>
      <c r="J103" s="14"/>
    </row>
    <row r="104" spans="1:10" ht="12.75" hidden="1">
      <c r="A104" s="111">
        <v>38167</v>
      </c>
      <c r="B104" s="96">
        <v>5007</v>
      </c>
      <c r="C104" s="273">
        <v>6989</v>
      </c>
      <c r="D104" s="112">
        <v>228</v>
      </c>
      <c r="E104" s="274"/>
      <c r="F104" s="282"/>
      <c r="G104" s="101"/>
      <c r="H104" s="118"/>
      <c r="I104" s="118"/>
      <c r="J104" s="103"/>
    </row>
    <row r="105" spans="1:10" ht="12.75" hidden="1">
      <c r="A105" s="111">
        <v>38198</v>
      </c>
      <c r="B105" s="96">
        <v>5019</v>
      </c>
      <c r="C105" s="273">
        <v>6947</v>
      </c>
      <c r="D105" s="112">
        <v>228</v>
      </c>
      <c r="E105" s="274"/>
      <c r="F105" s="282"/>
      <c r="G105" s="101"/>
      <c r="H105" s="118"/>
      <c r="I105" s="118"/>
      <c r="J105" s="103"/>
    </row>
    <row r="106" spans="1:7" ht="12.75" hidden="1">
      <c r="A106" s="111">
        <v>38229</v>
      </c>
      <c r="B106" s="96">
        <v>5067</v>
      </c>
      <c r="C106" s="273">
        <v>6908</v>
      </c>
      <c r="D106" s="112">
        <v>230</v>
      </c>
      <c r="E106" s="274"/>
      <c r="G106" s="121"/>
    </row>
    <row r="107" spans="1:7" ht="12.75" hidden="1">
      <c r="A107" s="111">
        <v>38259</v>
      </c>
      <c r="B107" s="96">
        <v>4360</v>
      </c>
      <c r="C107" s="273">
        <v>6871</v>
      </c>
      <c r="D107" s="112">
        <v>197</v>
      </c>
      <c r="E107" s="274"/>
      <c r="G107" s="121"/>
    </row>
    <row r="108" spans="1:7" ht="12.75" hidden="1">
      <c r="A108" s="111">
        <v>38290</v>
      </c>
      <c r="B108" s="112">
        <v>3464</v>
      </c>
      <c r="C108" s="273">
        <v>6818</v>
      </c>
      <c r="D108" s="112">
        <v>156</v>
      </c>
      <c r="E108" s="274"/>
      <c r="G108" s="121"/>
    </row>
    <row r="109" spans="1:7" ht="12.75" hidden="1">
      <c r="A109" s="111">
        <v>38320</v>
      </c>
      <c r="B109" s="112">
        <v>3353</v>
      </c>
      <c r="C109" s="273">
        <v>6799</v>
      </c>
      <c r="D109" s="112">
        <v>150</v>
      </c>
      <c r="E109" s="274"/>
      <c r="G109" s="121"/>
    </row>
    <row r="110" spans="1:7" ht="12.75">
      <c r="A110" s="106">
        <v>38351</v>
      </c>
      <c r="B110" s="107">
        <v>3656</v>
      </c>
      <c r="C110" s="120">
        <v>6767</v>
      </c>
      <c r="D110" s="107">
        <v>170</v>
      </c>
      <c r="E110" s="229"/>
      <c r="G110" s="121"/>
    </row>
    <row r="111" spans="1:7" ht="12.75" hidden="1">
      <c r="A111" s="106">
        <v>38382</v>
      </c>
      <c r="B111" s="107">
        <v>3206</v>
      </c>
      <c r="C111" s="120">
        <v>6724</v>
      </c>
      <c r="D111" s="75">
        <v>144</v>
      </c>
      <c r="E111" s="222"/>
      <c r="G111" s="121"/>
    </row>
    <row r="112" spans="1:10" ht="12.75" hidden="1">
      <c r="A112" s="106">
        <v>38410</v>
      </c>
      <c r="B112" s="107">
        <v>3223</v>
      </c>
      <c r="C112" s="120">
        <v>6683</v>
      </c>
      <c r="D112" s="107">
        <v>145</v>
      </c>
      <c r="E112" s="229"/>
      <c r="F112" s="282"/>
      <c r="G112" s="27"/>
      <c r="H112" s="102"/>
      <c r="I112" s="102"/>
      <c r="J112" s="103"/>
    </row>
    <row r="113" spans="1:7" ht="12.75" hidden="1">
      <c r="A113" s="106">
        <v>38441</v>
      </c>
      <c r="B113" s="107">
        <v>3248</v>
      </c>
      <c r="C113" s="120">
        <v>6648</v>
      </c>
      <c r="D113" s="107">
        <v>146</v>
      </c>
      <c r="E113" s="229"/>
      <c r="G113" s="121"/>
    </row>
    <row r="114" spans="1:7" ht="12.75" hidden="1">
      <c r="A114" s="106">
        <v>38471</v>
      </c>
      <c r="B114" s="107">
        <v>4035</v>
      </c>
      <c r="C114" s="120">
        <v>6626</v>
      </c>
      <c r="D114" s="107">
        <v>182</v>
      </c>
      <c r="E114" s="229"/>
      <c r="G114" s="121"/>
    </row>
    <row r="115" spans="1:7" ht="12.75" hidden="1">
      <c r="A115" s="106">
        <v>38502</v>
      </c>
      <c r="B115" s="107">
        <v>4089</v>
      </c>
      <c r="C115" s="120">
        <v>6596</v>
      </c>
      <c r="D115" s="107">
        <v>180</v>
      </c>
      <c r="E115" s="229"/>
      <c r="G115" s="121"/>
    </row>
    <row r="116" spans="1:7" ht="12.75" hidden="1">
      <c r="A116" s="106">
        <v>38532</v>
      </c>
      <c r="B116" s="107">
        <v>4165</v>
      </c>
      <c r="C116" s="107">
        <v>6580</v>
      </c>
      <c r="D116" s="52">
        <v>183</v>
      </c>
      <c r="E116" s="229"/>
      <c r="G116" s="121"/>
    </row>
    <row r="117" spans="1:7" ht="12.75" hidden="1">
      <c r="A117" s="106">
        <v>38563</v>
      </c>
      <c r="B117" s="107">
        <v>4558</v>
      </c>
      <c r="C117" s="107">
        <v>6539</v>
      </c>
      <c r="D117" s="52">
        <v>200</v>
      </c>
      <c r="E117" s="229"/>
      <c r="G117" s="121"/>
    </row>
    <row r="118" spans="1:7" ht="12.75" hidden="1">
      <c r="A118" s="106">
        <v>38594</v>
      </c>
      <c r="B118" s="107">
        <v>4641</v>
      </c>
      <c r="C118" s="107">
        <v>6391</v>
      </c>
      <c r="D118" s="52">
        <v>206</v>
      </c>
      <c r="E118" s="229"/>
      <c r="G118" s="121"/>
    </row>
    <row r="119" spans="1:7" ht="12.75" hidden="1">
      <c r="A119" s="106">
        <v>38624</v>
      </c>
      <c r="B119" s="107">
        <v>4591</v>
      </c>
      <c r="C119" s="107">
        <v>6296</v>
      </c>
      <c r="D119" s="52">
        <v>205</v>
      </c>
      <c r="E119" s="222"/>
      <c r="G119" s="121"/>
    </row>
    <row r="120" spans="1:7" ht="12.75">
      <c r="A120" s="106">
        <v>38655</v>
      </c>
      <c r="B120" s="107">
        <v>4701</v>
      </c>
      <c r="C120" s="107">
        <v>6192</v>
      </c>
      <c r="D120" s="52">
        <v>211</v>
      </c>
      <c r="E120" s="222"/>
      <c r="G120" s="121"/>
    </row>
    <row r="121" spans="1:7" ht="12.75">
      <c r="A121" s="106">
        <v>38685</v>
      </c>
      <c r="B121" s="107">
        <v>4746</v>
      </c>
      <c r="C121" s="107">
        <v>6133</v>
      </c>
      <c r="D121" s="52">
        <v>209</v>
      </c>
      <c r="E121" s="222"/>
      <c r="G121" s="121"/>
    </row>
    <row r="122" spans="1:7" ht="12.75">
      <c r="A122" s="395">
        <v>38716</v>
      </c>
      <c r="B122" s="396">
        <v>5192</v>
      </c>
      <c r="C122" s="396">
        <v>6073</v>
      </c>
      <c r="D122" s="397">
        <v>230</v>
      </c>
      <c r="E122" s="398"/>
      <c r="G122" s="121"/>
    </row>
    <row r="123" ht="12.75">
      <c r="G123" s="121"/>
    </row>
    <row r="124" ht="12.75">
      <c r="G124" s="121"/>
    </row>
    <row r="125" ht="12.75">
      <c r="G125" s="121"/>
    </row>
    <row r="126" ht="12.75">
      <c r="G126" s="121"/>
    </row>
    <row r="127" ht="12.75">
      <c r="G127" s="121"/>
    </row>
    <row r="128" ht="12.75">
      <c r="G128" s="121"/>
    </row>
    <row r="129" ht="12.75">
      <c r="G129" s="121"/>
    </row>
    <row r="130" ht="12.75">
      <c r="G130" s="121"/>
    </row>
    <row r="131" ht="12.75">
      <c r="G131" s="121"/>
    </row>
    <row r="132" ht="12.75">
      <c r="G132" s="121"/>
    </row>
    <row r="133" ht="12.75">
      <c r="G133" s="121"/>
    </row>
    <row r="134" ht="12.75">
      <c r="G134" s="121"/>
    </row>
    <row r="135" ht="12.75">
      <c r="G135" s="121"/>
    </row>
    <row r="136" ht="12.75">
      <c r="G136" s="121"/>
    </row>
  </sheetData>
  <sheetProtection/>
  <printOptions/>
  <pageMargins left="0.5905511811023623" right="0.03937007874015748" top="0.1968503937007874" bottom="0.03937007874015748" header="0.57" footer="0.31496062992125984"/>
  <pageSetup fitToHeight="1" fitToWidth="1"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"/>
  <sheetViews>
    <sheetView showGridLines="0" tabSelected="1" zoomScalePageLayoutView="0" workbookViewId="0" topLeftCell="A1">
      <pane ySplit="5" topLeftCell="BM51" activePane="bottomLeft" state="frozen"/>
      <selection pane="topLeft" activeCell="A1" sqref="A1"/>
      <selection pane="bottomLeft" activeCell="A64" sqref="A64"/>
    </sheetView>
  </sheetViews>
  <sheetFormatPr defaultColWidth="9.00390625" defaultRowHeight="12.75"/>
  <cols>
    <col min="1" max="1" width="34.875" style="128" customWidth="1"/>
    <col min="2" max="3" width="10.875" style="131" customWidth="1"/>
    <col min="4" max="5" width="10.875" style="133" customWidth="1"/>
    <col min="6" max="6" width="12.875" style="132" customWidth="1"/>
    <col min="7" max="7" width="10.875" style="131" customWidth="1"/>
    <col min="8" max="8" width="9.00390625" style="128" customWidth="1"/>
    <col min="9" max="16384" width="9.375" style="128" customWidth="1"/>
  </cols>
  <sheetData>
    <row r="1" spans="1:7" ht="15">
      <c r="A1" s="122"/>
      <c r="B1" s="123"/>
      <c r="C1" s="124"/>
      <c r="D1" s="125"/>
      <c r="F1" s="126"/>
      <c r="G1" s="127" t="s">
        <v>31</v>
      </c>
    </row>
    <row r="2" spans="1:4" ht="18">
      <c r="A2" s="129" t="s">
        <v>153</v>
      </c>
      <c r="B2" s="130"/>
      <c r="C2" s="125"/>
      <c r="D2" s="125"/>
    </row>
    <row r="3" spans="1:4" ht="12.75">
      <c r="A3" s="135"/>
      <c r="B3" s="136"/>
      <c r="C3" s="137"/>
      <c r="D3" s="125"/>
    </row>
    <row r="4" spans="1:7" ht="17.25" customHeight="1">
      <c r="A4" s="138"/>
      <c r="B4" s="139" t="s">
        <v>33</v>
      </c>
      <c r="C4" s="139" t="s">
        <v>34</v>
      </c>
      <c r="D4" s="139" t="s">
        <v>70</v>
      </c>
      <c r="E4" s="140" t="s">
        <v>35</v>
      </c>
      <c r="F4" s="141" t="s">
        <v>36</v>
      </c>
      <c r="G4" s="140" t="s">
        <v>48</v>
      </c>
    </row>
    <row r="5" spans="1:7" ht="12.75">
      <c r="A5" s="138"/>
      <c r="B5" s="142">
        <v>2009</v>
      </c>
      <c r="C5" s="142">
        <v>2009</v>
      </c>
      <c r="D5" s="142" t="s">
        <v>128</v>
      </c>
      <c r="E5" s="143" t="s">
        <v>147</v>
      </c>
      <c r="F5" s="144" t="s">
        <v>146</v>
      </c>
      <c r="G5" s="142"/>
    </row>
    <row r="6" spans="1:7" ht="12.75">
      <c r="A6" s="145" t="s">
        <v>32</v>
      </c>
      <c r="B6" s="367"/>
      <c r="C6" s="146"/>
      <c r="D6" s="146"/>
      <c r="E6" s="146"/>
      <c r="F6" s="148"/>
      <c r="G6" s="147"/>
    </row>
    <row r="7" spans="1:7" ht="3.75" customHeight="1">
      <c r="A7" s="145"/>
      <c r="B7" s="367"/>
      <c r="C7" s="146"/>
      <c r="D7" s="146"/>
      <c r="E7" s="146"/>
      <c r="F7" s="148"/>
      <c r="G7" s="147"/>
    </row>
    <row r="8" spans="1:8" ht="12.75">
      <c r="A8" s="145" t="s">
        <v>67</v>
      </c>
      <c r="B8" s="368"/>
      <c r="C8" s="149"/>
      <c r="D8" s="149"/>
      <c r="E8" s="149"/>
      <c r="F8" s="151"/>
      <c r="G8" s="150"/>
      <c r="H8" s="152"/>
    </row>
    <row r="9" spans="1:8" ht="12.75">
      <c r="A9" s="153" t="s">
        <v>68</v>
      </c>
      <c r="B9" s="369">
        <f>SUM('[3]Sammanfattning '!$C$18)</f>
        <v>1671.801</v>
      </c>
      <c r="C9" s="154">
        <v>1855</v>
      </c>
      <c r="D9" s="154">
        <v>1855</v>
      </c>
      <c r="E9" s="154">
        <f>SUM('[3]Sammanfattning '!$F$18)</f>
        <v>1735</v>
      </c>
      <c r="F9" s="155">
        <f aca="true" t="shared" si="0" ref="F9:F15">SUM(B9/E9)</f>
        <v>0.9635740634005763</v>
      </c>
      <c r="G9" s="156">
        <f aca="true" t="shared" si="1" ref="G9:G15">SUM(C9-B9)</f>
        <v>183.19900000000007</v>
      </c>
      <c r="H9" s="152"/>
    </row>
    <row r="10" spans="1:8" s="134" customFormat="1" ht="12.75">
      <c r="A10" s="157" t="s">
        <v>95</v>
      </c>
      <c r="B10" s="369">
        <f>SUM('[3]Sammanfattning '!$C$19)</f>
        <v>360.468</v>
      </c>
      <c r="C10" s="158">
        <v>310</v>
      </c>
      <c r="D10" s="158">
        <v>310</v>
      </c>
      <c r="E10" s="158">
        <f>SUM('[3]Sammanfattning '!$F$19)</f>
        <v>366</v>
      </c>
      <c r="F10" s="159">
        <f t="shared" si="0"/>
        <v>0.9848852459016394</v>
      </c>
      <c r="G10" s="160">
        <f t="shared" si="1"/>
        <v>-50.46800000000002</v>
      </c>
      <c r="H10" s="161"/>
    </row>
    <row r="11" spans="1:8" s="134" customFormat="1" ht="12.75">
      <c r="A11" s="153" t="s">
        <v>69</v>
      </c>
      <c r="B11" s="369">
        <f>SUM('[3]Sammanfattning '!$C$20)</f>
        <v>0.269</v>
      </c>
      <c r="C11" s="154">
        <v>0</v>
      </c>
      <c r="D11" s="154">
        <v>0</v>
      </c>
      <c r="E11" s="154">
        <f>SUM('[3]Sammanfattning '!$F$20)</f>
        <v>0</v>
      </c>
      <c r="F11" s="155" t="e">
        <f t="shared" si="0"/>
        <v>#DIV/0!</v>
      </c>
      <c r="G11" s="156">
        <f t="shared" si="1"/>
        <v>-0.269</v>
      </c>
      <c r="H11" s="161"/>
    </row>
    <row r="12" spans="1:8" s="134" customFormat="1" ht="12.75">
      <c r="A12" s="157" t="s">
        <v>21</v>
      </c>
      <c r="B12" s="369">
        <f>SUM('[3]Sammanfattning '!$C$21)</f>
        <v>397.697</v>
      </c>
      <c r="C12" s="158">
        <v>400</v>
      </c>
      <c r="D12" s="158">
        <v>400</v>
      </c>
      <c r="E12" s="158">
        <f>SUM('[3]Sammanfattning '!$F$21)</f>
        <v>400</v>
      </c>
      <c r="F12" s="159">
        <f t="shared" si="0"/>
        <v>0.9942425</v>
      </c>
      <c r="G12" s="160">
        <f t="shared" si="1"/>
        <v>2.3029999999999973</v>
      </c>
      <c r="H12" s="161"/>
    </row>
    <row r="13" spans="1:8" s="134" customFormat="1" ht="12.75">
      <c r="A13" s="153" t="s">
        <v>129</v>
      </c>
      <c r="B13" s="370">
        <f>SUM('[3]Sammanfattning '!$C$22)</f>
        <v>1313.761</v>
      </c>
      <c r="C13" s="162">
        <v>380</v>
      </c>
      <c r="D13" s="162">
        <v>380</v>
      </c>
      <c r="E13" s="154">
        <f>SUM('[3]Sammanfattning '!$F$22)</f>
        <v>328</v>
      </c>
      <c r="F13" s="155">
        <f t="shared" si="0"/>
        <v>4.005368902439025</v>
      </c>
      <c r="G13" s="156">
        <f t="shared" si="1"/>
        <v>-933.761</v>
      </c>
      <c r="H13" s="161"/>
    </row>
    <row r="14" spans="1:8" s="134" customFormat="1" ht="12.75">
      <c r="A14" s="157" t="s">
        <v>130</v>
      </c>
      <c r="B14" s="370">
        <f>SUM('[3]Sammanfattning '!$C$23)</f>
        <v>163.95600000000002</v>
      </c>
      <c r="C14" s="192">
        <v>248</v>
      </c>
      <c r="D14" s="192">
        <v>248</v>
      </c>
      <c r="E14" s="158">
        <f>SUM('[3]Sammanfattning '!$F$23)</f>
        <v>134</v>
      </c>
      <c r="F14" s="159">
        <f t="shared" si="0"/>
        <v>1.2235522388059703</v>
      </c>
      <c r="G14" s="160">
        <f t="shared" si="1"/>
        <v>84.04399999999998</v>
      </c>
      <c r="H14" s="161"/>
    </row>
    <row r="15" spans="1:8" s="166" customFormat="1" ht="12.75">
      <c r="A15" s="163" t="s">
        <v>18</v>
      </c>
      <c r="B15" s="371">
        <f>SUM(B9:B14)</f>
        <v>3907.952</v>
      </c>
      <c r="C15" s="164">
        <v>3193</v>
      </c>
      <c r="D15" s="164">
        <f>SUM(D9:D14)</f>
        <v>3193</v>
      </c>
      <c r="E15" s="164">
        <f>SUM(E9:E14)</f>
        <v>2963</v>
      </c>
      <c r="F15" s="165">
        <f t="shared" si="0"/>
        <v>1.318917313533581</v>
      </c>
      <c r="G15" s="164">
        <f t="shared" si="1"/>
        <v>-714.9520000000002</v>
      </c>
      <c r="H15" s="161"/>
    </row>
    <row r="16" spans="1:8" s="134" customFormat="1" ht="6" customHeight="1">
      <c r="A16" s="167"/>
      <c r="B16" s="372"/>
      <c r="C16" s="169"/>
      <c r="D16" s="170"/>
      <c r="E16" s="168"/>
      <c r="F16" s="159"/>
      <c r="G16" s="160"/>
      <c r="H16" s="161"/>
    </row>
    <row r="17" spans="1:8" s="134" customFormat="1" ht="12.75">
      <c r="A17" s="171" t="s">
        <v>71</v>
      </c>
      <c r="B17" s="372"/>
      <c r="C17" s="169"/>
      <c r="D17" s="170"/>
      <c r="E17" s="168"/>
      <c r="F17" s="159"/>
      <c r="G17" s="160"/>
      <c r="H17" s="161"/>
    </row>
    <row r="18" spans="1:8" s="134" customFormat="1" ht="12.75">
      <c r="A18" s="153" t="s">
        <v>131</v>
      </c>
      <c r="B18" s="369">
        <f>SUM('[3]Sammanfattning '!$C$27)</f>
        <v>818.8649999999999</v>
      </c>
      <c r="C18" s="154">
        <v>743</v>
      </c>
      <c r="D18" s="154">
        <v>743</v>
      </c>
      <c r="E18" s="154">
        <f>SUM('[3]Sammanfattning '!$F$27)</f>
        <v>808</v>
      </c>
      <c r="F18" s="155">
        <f aca="true" t="shared" si="2" ref="F18:F26">SUM(B18/E18)</f>
        <v>1.0134467821782176</v>
      </c>
      <c r="G18" s="156">
        <f>SUM(C18-B18)</f>
        <v>-75.8649999999999</v>
      </c>
      <c r="H18" s="161"/>
    </row>
    <row r="19" spans="1:8" s="134" customFormat="1" ht="12.75">
      <c r="A19" s="157" t="s">
        <v>72</v>
      </c>
      <c r="B19" s="369">
        <f>SUM('[3]Sammanfattning '!$C$28)</f>
        <v>182.512</v>
      </c>
      <c r="C19" s="158">
        <v>236</v>
      </c>
      <c r="D19" s="158">
        <v>236</v>
      </c>
      <c r="E19" s="158">
        <f>SUM('[3]Sammanfattning '!$F$28)</f>
        <v>182</v>
      </c>
      <c r="F19" s="159">
        <f t="shared" si="2"/>
        <v>1.0028131868131869</v>
      </c>
      <c r="G19" s="172">
        <f>SUM(C19-B19)</f>
        <v>53.488</v>
      </c>
      <c r="H19" s="161"/>
    </row>
    <row r="20" spans="1:8" s="134" customFormat="1" ht="12.75">
      <c r="A20" s="153" t="s">
        <v>73</v>
      </c>
      <c r="B20" s="369">
        <f>SUM('[3]Sammanfattning '!$C$29)</f>
        <v>0</v>
      </c>
      <c r="C20" s="154">
        <v>5</v>
      </c>
      <c r="D20" s="154">
        <v>5</v>
      </c>
      <c r="E20" s="154">
        <f>SUM('[3]Sammanfattning '!$F$29)</f>
        <v>5</v>
      </c>
      <c r="F20" s="155">
        <f t="shared" si="2"/>
        <v>0</v>
      </c>
      <c r="G20" s="156">
        <f>SUM(C20-B20)</f>
        <v>5</v>
      </c>
      <c r="H20" s="161"/>
    </row>
    <row r="21" spans="1:8" s="134" customFormat="1" ht="12.75">
      <c r="A21" s="157" t="s">
        <v>20</v>
      </c>
      <c r="B21" s="369">
        <f>SUM('[3]Sammanfattning '!$C$30)</f>
        <v>2252.786</v>
      </c>
      <c r="C21" s="158">
        <v>2650</v>
      </c>
      <c r="D21" s="158">
        <v>2650</v>
      </c>
      <c r="E21" s="158">
        <f>SUM('[3]Sammanfattning '!$F$30)</f>
        <v>2294</v>
      </c>
      <c r="F21" s="159">
        <f t="shared" si="2"/>
        <v>0.9820340017436792</v>
      </c>
      <c r="G21" s="160">
        <f>SUM(C21-B21)</f>
        <v>397.21399999999994</v>
      </c>
      <c r="H21" s="161"/>
    </row>
    <row r="22" spans="1:8" s="134" customFormat="1" ht="12.75">
      <c r="A22" s="153" t="s">
        <v>94</v>
      </c>
      <c r="B22" s="369">
        <f>SUM('[3]Sammanfattning '!$C$31)</f>
        <v>610.612</v>
      </c>
      <c r="C22" s="154">
        <v>774</v>
      </c>
      <c r="D22" s="154">
        <v>774</v>
      </c>
      <c r="E22" s="154">
        <f>SUM('[3]Sammanfattning '!$F$31)</f>
        <v>720</v>
      </c>
      <c r="F22" s="155">
        <f t="shared" si="2"/>
        <v>0.8480722222222222</v>
      </c>
      <c r="G22" s="156">
        <f>+C22-B22</f>
        <v>163.38800000000003</v>
      </c>
      <c r="H22" s="161"/>
    </row>
    <row r="23" spans="1:8" s="134" customFormat="1" ht="12.75">
      <c r="A23" s="157" t="s">
        <v>145</v>
      </c>
      <c r="B23" s="369">
        <f>SUM('[3]Sammanfattning '!$C$32)</f>
        <v>4.3919999999999995</v>
      </c>
      <c r="C23" s="158">
        <v>96</v>
      </c>
      <c r="D23" s="158">
        <v>96</v>
      </c>
      <c r="E23" s="158">
        <f>SUM('[3]Sammanfattning '!$F$32)</f>
        <v>45</v>
      </c>
      <c r="F23" s="159">
        <f t="shared" si="2"/>
        <v>0.09759999999999999</v>
      </c>
      <c r="G23" s="160">
        <f>+C23-B23</f>
        <v>91.608</v>
      </c>
      <c r="H23" s="161"/>
    </row>
    <row r="24" spans="1:8" s="134" customFormat="1" ht="12.75">
      <c r="A24" s="153" t="s">
        <v>132</v>
      </c>
      <c r="B24" s="369">
        <f>SUM('[3]Sammanfattning '!$C$33)</f>
        <v>0</v>
      </c>
      <c r="C24" s="154">
        <v>75</v>
      </c>
      <c r="D24" s="154">
        <v>75</v>
      </c>
      <c r="E24" s="154">
        <f>SUM('[3]Sammanfattning '!$F$33)</f>
        <v>75</v>
      </c>
      <c r="F24" s="155">
        <f t="shared" si="2"/>
        <v>0</v>
      </c>
      <c r="G24" s="156">
        <f>+C24-B24</f>
        <v>75</v>
      </c>
      <c r="H24" s="161"/>
    </row>
    <row r="25" spans="1:8" s="134" customFormat="1" ht="12.75">
      <c r="A25" s="157" t="s">
        <v>106</v>
      </c>
      <c r="B25" s="369">
        <f>SUM('[3]Sammanfattning '!$C$34)</f>
        <v>577.274</v>
      </c>
      <c r="C25" s="158">
        <v>520</v>
      </c>
      <c r="D25" s="158">
        <v>520</v>
      </c>
      <c r="E25" s="158">
        <f>SUM('[3]Sammanfattning '!$F$34)</f>
        <v>550</v>
      </c>
      <c r="F25" s="159">
        <f t="shared" si="2"/>
        <v>1.0495890909090908</v>
      </c>
      <c r="G25" s="160">
        <f>+C25-B25</f>
        <v>-57.274</v>
      </c>
      <c r="H25" s="161"/>
    </row>
    <row r="26" spans="1:8" s="166" customFormat="1" ht="12.75">
      <c r="A26" s="163" t="s">
        <v>18</v>
      </c>
      <c r="B26" s="371">
        <f>SUM(B18:B25)</f>
        <v>4446.441</v>
      </c>
      <c r="C26" s="164">
        <v>5099</v>
      </c>
      <c r="D26" s="164">
        <f>SUM(D18:D25)</f>
        <v>5099</v>
      </c>
      <c r="E26" s="164">
        <f>SUM(E18:E25)</f>
        <v>4679</v>
      </c>
      <c r="F26" s="165">
        <f t="shared" si="2"/>
        <v>0.9502972857448172</v>
      </c>
      <c r="G26" s="164">
        <f>+C26-B26</f>
        <v>652.5590000000002</v>
      </c>
      <c r="H26" s="152"/>
    </row>
    <row r="27" spans="1:19" ht="6" customHeight="1">
      <c r="A27" s="157"/>
      <c r="B27" s="373"/>
      <c r="C27" s="160"/>
      <c r="D27" s="160"/>
      <c r="E27" s="173"/>
      <c r="F27" s="159"/>
      <c r="G27" s="160"/>
      <c r="H27" s="152"/>
      <c r="I27" s="134"/>
      <c r="O27" s="134"/>
      <c r="P27" s="134"/>
      <c r="Q27" s="134"/>
      <c r="R27" s="134"/>
      <c r="S27" s="134"/>
    </row>
    <row r="28" spans="1:19" ht="12.75">
      <c r="A28" s="171" t="s">
        <v>74</v>
      </c>
      <c r="B28" s="372"/>
      <c r="C28" s="170"/>
      <c r="D28" s="170"/>
      <c r="E28" s="168"/>
      <c r="F28" s="159"/>
      <c r="G28" s="160"/>
      <c r="H28" s="152"/>
      <c r="L28" s="134"/>
      <c r="O28" s="134"/>
      <c r="P28" s="134"/>
      <c r="Q28" s="134"/>
      <c r="R28" s="134"/>
      <c r="S28" s="134"/>
    </row>
    <row r="29" spans="1:19" ht="12.75">
      <c r="A29" s="174" t="s">
        <v>75</v>
      </c>
      <c r="B29" s="374">
        <f>SUM('[3]Sammanfattning '!$C$38)</f>
        <v>222.05200000000002</v>
      </c>
      <c r="C29" s="176">
        <v>190</v>
      </c>
      <c r="D29" s="176">
        <v>190</v>
      </c>
      <c r="E29" s="175">
        <f>SUM('[3]Sammanfattning '!$F$38)</f>
        <v>180</v>
      </c>
      <c r="F29" s="155">
        <f aca="true" t="shared" si="3" ref="F29:F39">SUM(B29/E29)</f>
        <v>1.2336222222222224</v>
      </c>
      <c r="G29" s="156">
        <f aca="true" t="shared" si="4" ref="G29:G37">+C29-B29</f>
        <v>-32.05200000000002</v>
      </c>
      <c r="H29" s="152"/>
      <c r="O29" s="134"/>
      <c r="P29" s="134"/>
      <c r="Q29" s="134"/>
      <c r="R29" s="134"/>
      <c r="S29" s="134"/>
    </row>
    <row r="30" spans="1:8" s="134" customFormat="1" ht="12.75">
      <c r="A30" s="177" t="s">
        <v>61</v>
      </c>
      <c r="B30" s="374">
        <f>SUM('[3]Sammanfattning '!$C$39)</f>
        <v>133.57399999999998</v>
      </c>
      <c r="C30" s="170">
        <v>191</v>
      </c>
      <c r="D30" s="170">
        <v>191</v>
      </c>
      <c r="E30" s="178">
        <f>SUM('[3]Sammanfattning '!$F$39)</f>
        <v>180</v>
      </c>
      <c r="F30" s="159">
        <f t="shared" si="3"/>
        <v>0.7420777777777777</v>
      </c>
      <c r="G30" s="160">
        <f t="shared" si="4"/>
        <v>57.426000000000016</v>
      </c>
      <c r="H30" s="152"/>
    </row>
    <row r="31" spans="1:19" ht="12.75">
      <c r="A31" s="174" t="s">
        <v>133</v>
      </c>
      <c r="B31" s="374">
        <f>SUM('[3]Sammanfattning '!$C$40)</f>
        <v>74.541</v>
      </c>
      <c r="C31" s="176">
        <v>110</v>
      </c>
      <c r="D31" s="176">
        <v>110</v>
      </c>
      <c r="E31" s="175">
        <f>SUM('[3]Sammanfattning '!$F$40)</f>
        <v>63</v>
      </c>
      <c r="F31" s="155">
        <f t="shared" si="3"/>
        <v>1.1831904761904761</v>
      </c>
      <c r="G31" s="156">
        <f t="shared" si="4"/>
        <v>35.459</v>
      </c>
      <c r="H31" s="152"/>
      <c r="O31" s="134"/>
      <c r="P31" s="134"/>
      <c r="Q31" s="134"/>
      <c r="R31" s="134"/>
      <c r="S31" s="134"/>
    </row>
    <row r="32" spans="1:19" ht="12.75">
      <c r="A32" s="177" t="s">
        <v>96</v>
      </c>
      <c r="B32" s="374">
        <f>SUM('[3]Sammanfattning '!$C$41)</f>
        <v>149.383</v>
      </c>
      <c r="C32" s="170">
        <v>165</v>
      </c>
      <c r="D32" s="170">
        <v>165</v>
      </c>
      <c r="E32" s="178">
        <f>SUM('[3]Sammanfattning '!$F$41)</f>
        <v>178</v>
      </c>
      <c r="F32" s="159">
        <f t="shared" si="3"/>
        <v>0.8392303370786517</v>
      </c>
      <c r="G32" s="160">
        <f t="shared" si="4"/>
        <v>15.61699999999999</v>
      </c>
      <c r="H32" s="152"/>
      <c r="O32" s="134"/>
      <c r="P32" s="134"/>
      <c r="Q32" s="134"/>
      <c r="R32" s="134"/>
      <c r="S32" s="134"/>
    </row>
    <row r="33" spans="1:19" ht="12.75">
      <c r="A33" s="174" t="s">
        <v>97</v>
      </c>
      <c r="B33" s="374">
        <f>SUM('[3]Sammanfattning '!$C$42)</f>
        <v>162.185</v>
      </c>
      <c r="C33" s="176">
        <v>207</v>
      </c>
      <c r="D33" s="176">
        <v>207</v>
      </c>
      <c r="E33" s="175">
        <f>SUM('[3]Sammanfattning '!$F$42)</f>
        <v>199</v>
      </c>
      <c r="F33" s="155">
        <f t="shared" si="3"/>
        <v>0.8150000000000001</v>
      </c>
      <c r="G33" s="156">
        <f t="shared" si="4"/>
        <v>44.815</v>
      </c>
      <c r="H33" s="152"/>
      <c r="O33" s="134"/>
      <c r="P33" s="134"/>
      <c r="Q33" s="134"/>
      <c r="R33" s="134"/>
      <c r="S33" s="134"/>
    </row>
    <row r="34" spans="1:8" s="134" customFormat="1" ht="12.75">
      <c r="A34" s="177" t="s">
        <v>98</v>
      </c>
      <c r="B34" s="374">
        <f>SUM('[3]Sammanfattning '!$C$43)</f>
        <v>52.455999999999996</v>
      </c>
      <c r="C34" s="170">
        <v>96</v>
      </c>
      <c r="D34" s="170">
        <v>96</v>
      </c>
      <c r="E34" s="178">
        <f>SUM('[3]Sammanfattning '!$F$43)</f>
        <v>62</v>
      </c>
      <c r="F34" s="159">
        <f t="shared" si="3"/>
        <v>0.8460645161290322</v>
      </c>
      <c r="G34" s="160">
        <f t="shared" si="4"/>
        <v>43.544000000000004</v>
      </c>
      <c r="H34" s="152"/>
    </row>
    <row r="35" spans="1:19" ht="12.75">
      <c r="A35" s="174" t="s">
        <v>99</v>
      </c>
      <c r="B35" s="374">
        <f>SUM('[3]Sammanfattning '!$C$44)</f>
        <v>885.42</v>
      </c>
      <c r="C35" s="176">
        <v>935</v>
      </c>
      <c r="D35" s="176">
        <v>935</v>
      </c>
      <c r="E35" s="175">
        <f>SUM('[3]Sammanfattning '!$F$44)</f>
        <v>840</v>
      </c>
      <c r="F35" s="155">
        <f t="shared" si="3"/>
        <v>1.0540714285714285</v>
      </c>
      <c r="G35" s="156">
        <f t="shared" si="4"/>
        <v>49.58000000000004</v>
      </c>
      <c r="H35" s="152"/>
      <c r="O35" s="134"/>
      <c r="P35" s="134"/>
      <c r="Q35" s="134"/>
      <c r="R35" s="134"/>
      <c r="S35" s="134"/>
    </row>
    <row r="36" spans="1:8" s="134" customFormat="1" ht="12.75">
      <c r="A36" s="157" t="s">
        <v>56</v>
      </c>
      <c r="B36" s="369">
        <f>SUM('[3]Sammanfattning '!$C$45)</f>
        <v>189.326</v>
      </c>
      <c r="C36" s="158">
        <v>185</v>
      </c>
      <c r="D36" s="158">
        <v>185</v>
      </c>
      <c r="E36" s="178">
        <f>SUM('[3]Sammanfattning '!$F$45)</f>
        <v>185</v>
      </c>
      <c r="F36" s="159">
        <f t="shared" si="3"/>
        <v>1.0233837837837838</v>
      </c>
      <c r="G36" s="160">
        <f t="shared" si="4"/>
        <v>-4.325999999999993</v>
      </c>
      <c r="H36" s="152"/>
    </row>
    <row r="37" spans="1:8" s="134" customFormat="1" ht="12.75">
      <c r="A37" s="174" t="s">
        <v>134</v>
      </c>
      <c r="B37" s="374">
        <f>SUM('[3]Sammanfattning '!$C$46)</f>
        <v>694.99</v>
      </c>
      <c r="C37" s="176">
        <v>749</v>
      </c>
      <c r="D37" s="176">
        <v>749</v>
      </c>
      <c r="E37" s="175">
        <f>SUM('[3]Sammanfattning '!$F$46)</f>
        <v>636</v>
      </c>
      <c r="F37" s="155">
        <f t="shared" si="3"/>
        <v>1.092751572327044</v>
      </c>
      <c r="G37" s="156">
        <f t="shared" si="4"/>
        <v>54.00999999999999</v>
      </c>
      <c r="H37" s="152"/>
    </row>
    <row r="38" spans="1:8" s="134" customFormat="1" ht="12.75">
      <c r="A38" s="177" t="s">
        <v>107</v>
      </c>
      <c r="B38" s="374">
        <f>SUM('[3]Sammanfattning '!$C$47)</f>
        <v>102.72</v>
      </c>
      <c r="C38" s="170">
        <v>127</v>
      </c>
      <c r="D38" s="170">
        <v>127</v>
      </c>
      <c r="E38" s="178">
        <f>SUM('[3]Sammanfattning '!$F$47)</f>
        <v>127</v>
      </c>
      <c r="F38" s="159">
        <f t="shared" si="3"/>
        <v>0.8088188976377952</v>
      </c>
      <c r="G38" s="160">
        <f>SUM(C38-B38)</f>
        <v>24.28</v>
      </c>
      <c r="H38" s="152"/>
    </row>
    <row r="39" spans="1:9" s="166" customFormat="1" ht="12.75">
      <c r="A39" s="163" t="s">
        <v>18</v>
      </c>
      <c r="B39" s="371">
        <f>SUM(B29:B38)</f>
        <v>2666.6469999999995</v>
      </c>
      <c r="C39" s="164">
        <v>2955</v>
      </c>
      <c r="D39" s="164">
        <f>SUM(D29:D38)</f>
        <v>2955</v>
      </c>
      <c r="E39" s="164">
        <f>SUM(E29:E38)</f>
        <v>2650</v>
      </c>
      <c r="F39" s="212">
        <f t="shared" si="3"/>
        <v>1.0062818867924526</v>
      </c>
      <c r="G39" s="164">
        <f>+C39-B39</f>
        <v>288.3530000000005</v>
      </c>
      <c r="H39" s="152"/>
      <c r="I39" s="179"/>
    </row>
    <row r="40" spans="1:8" ht="6" customHeight="1">
      <c r="A40" s="177"/>
      <c r="B40" s="372"/>
      <c r="C40" s="170"/>
      <c r="D40" s="170"/>
      <c r="E40" s="168"/>
      <c r="F40" s="159"/>
      <c r="G40" s="160"/>
      <c r="H40" s="152"/>
    </row>
    <row r="41" spans="1:8" ht="12.75">
      <c r="A41" s="171" t="s">
        <v>37</v>
      </c>
      <c r="B41" s="372"/>
      <c r="C41" s="170"/>
      <c r="D41" s="170"/>
      <c r="E41" s="168"/>
      <c r="F41" s="159"/>
      <c r="G41" s="160"/>
      <c r="H41" s="152"/>
    </row>
    <row r="42" spans="1:8" ht="12.75">
      <c r="A42" s="153" t="s">
        <v>51</v>
      </c>
      <c r="B42" s="369">
        <f>SUM('[3]Sammanfattning '!$C$51)</f>
        <v>244.70200000000003</v>
      </c>
      <c r="C42" s="154">
        <v>309</v>
      </c>
      <c r="D42" s="154">
        <v>309</v>
      </c>
      <c r="E42" s="154">
        <f>SUM('[3]Sammanfattning '!$F$51)</f>
        <v>246</v>
      </c>
      <c r="F42" s="155">
        <f aca="true" t="shared" si="5" ref="F42:F50">SUM(B42/E42)</f>
        <v>0.9947235772357724</v>
      </c>
      <c r="G42" s="156">
        <f aca="true" t="shared" si="6" ref="G42:G50">+C42-B42</f>
        <v>64.29799999999997</v>
      </c>
      <c r="H42" s="152"/>
    </row>
    <row r="43" spans="1:8" s="134" customFormat="1" ht="12.75">
      <c r="A43" s="157" t="s">
        <v>54</v>
      </c>
      <c r="B43" s="369">
        <f>SUM('[3]Sammanfattning '!$C$52)</f>
        <v>4.189</v>
      </c>
      <c r="C43" s="158">
        <v>5</v>
      </c>
      <c r="D43" s="158">
        <v>5</v>
      </c>
      <c r="E43" s="158">
        <f>SUM('[3]Sammanfattning '!$F$52)</f>
        <v>5</v>
      </c>
      <c r="F43" s="159">
        <f t="shared" si="5"/>
        <v>0.8378</v>
      </c>
      <c r="G43" s="160">
        <f t="shared" si="6"/>
        <v>0.8109999999999999</v>
      </c>
      <c r="H43" s="152"/>
    </row>
    <row r="44" spans="1:8" ht="12.75">
      <c r="A44" s="153" t="s">
        <v>76</v>
      </c>
      <c r="B44" s="369">
        <f>SUM('[3]Sammanfattning '!$C$53)</f>
        <v>46.008</v>
      </c>
      <c r="C44" s="154">
        <v>46</v>
      </c>
      <c r="D44" s="154">
        <v>46</v>
      </c>
      <c r="E44" s="154">
        <f>SUM('[3]Sammanfattning '!$F$53)</f>
        <v>52</v>
      </c>
      <c r="F44" s="155">
        <f t="shared" si="5"/>
        <v>0.8847692307692309</v>
      </c>
      <c r="G44" s="156">
        <f t="shared" si="6"/>
        <v>-0.008000000000002672</v>
      </c>
      <c r="H44" s="152"/>
    </row>
    <row r="45" spans="1:8" ht="12.75">
      <c r="A45" s="157" t="s">
        <v>135</v>
      </c>
      <c r="B45" s="369">
        <f>SUM('[3]Sammanfattning '!$C$54)</f>
        <v>344.954</v>
      </c>
      <c r="C45" s="158">
        <v>330</v>
      </c>
      <c r="D45" s="158">
        <v>330</v>
      </c>
      <c r="E45" s="158">
        <f>SUM('[3]Sammanfattning '!$F$54)</f>
        <v>338</v>
      </c>
      <c r="F45" s="159">
        <f t="shared" si="5"/>
        <v>1.0205739644970415</v>
      </c>
      <c r="G45" s="160">
        <f t="shared" si="6"/>
        <v>-14.954000000000008</v>
      </c>
      <c r="H45" s="152"/>
    </row>
    <row r="46" spans="1:8" s="134" customFormat="1" ht="12.75">
      <c r="A46" s="153" t="s">
        <v>52</v>
      </c>
      <c r="B46" s="369">
        <f>SUM('[3]Sammanfattning '!$C$55)</f>
        <v>335.13499999999993</v>
      </c>
      <c r="C46" s="154">
        <v>285</v>
      </c>
      <c r="D46" s="154">
        <v>285</v>
      </c>
      <c r="E46" s="154">
        <f>SUM('[3]Sammanfattning '!$F$55)</f>
        <v>280</v>
      </c>
      <c r="F46" s="155">
        <f t="shared" si="5"/>
        <v>1.196910714285714</v>
      </c>
      <c r="G46" s="156">
        <f t="shared" si="6"/>
        <v>-50.134999999999934</v>
      </c>
      <c r="H46" s="161"/>
    </row>
    <row r="47" spans="1:8" s="134" customFormat="1" ht="12.75">
      <c r="A47" s="157" t="s">
        <v>53</v>
      </c>
      <c r="B47" s="369">
        <f>SUM('[3]Sammanfattning '!$C$56)</f>
        <v>24.081</v>
      </c>
      <c r="C47" s="158">
        <v>20</v>
      </c>
      <c r="D47" s="158">
        <v>20</v>
      </c>
      <c r="E47" s="158">
        <f>SUM('[3]Sammanfattning '!$F$56)</f>
        <v>23</v>
      </c>
      <c r="F47" s="159">
        <f t="shared" si="5"/>
        <v>1.047</v>
      </c>
      <c r="G47" s="160">
        <f t="shared" si="6"/>
        <v>-4.0809999999999995</v>
      </c>
      <c r="H47" s="152"/>
    </row>
    <row r="48" spans="1:8" s="134" customFormat="1" ht="12.75">
      <c r="A48" s="153" t="s">
        <v>77</v>
      </c>
      <c r="B48" s="369">
        <f>SUM('[3]Sammanfattning '!$C$57)</f>
        <v>12.443</v>
      </c>
      <c r="C48" s="154">
        <v>10</v>
      </c>
      <c r="D48" s="154">
        <v>10</v>
      </c>
      <c r="E48" s="154">
        <f>SUM('[3]Sammanfattning '!$F$57)</f>
        <v>15</v>
      </c>
      <c r="F48" s="155">
        <f t="shared" si="5"/>
        <v>0.8295333333333333</v>
      </c>
      <c r="G48" s="156">
        <f t="shared" si="6"/>
        <v>-2.4429999999999996</v>
      </c>
      <c r="H48" s="161"/>
    </row>
    <row r="49" spans="1:8" s="134" customFormat="1" ht="12.75">
      <c r="A49" s="157" t="s">
        <v>55</v>
      </c>
      <c r="B49" s="369">
        <f>SUM('[3]Sammanfattning '!$C$58)</f>
        <v>37.244</v>
      </c>
      <c r="C49" s="158">
        <v>35</v>
      </c>
      <c r="D49" s="158">
        <v>35</v>
      </c>
      <c r="E49" s="158">
        <f>SUM('[3]Sammanfattning '!$F$58)</f>
        <v>25</v>
      </c>
      <c r="F49" s="159">
        <f t="shared" si="5"/>
        <v>1.48976</v>
      </c>
      <c r="G49" s="160">
        <f t="shared" si="6"/>
        <v>-2.2439999999999998</v>
      </c>
      <c r="H49" s="152"/>
    </row>
    <row r="50" spans="1:8" s="180" customFormat="1" ht="12.75">
      <c r="A50" s="163" t="s">
        <v>18</v>
      </c>
      <c r="B50" s="371">
        <f>SUM(B42:B49)</f>
        <v>1048.756</v>
      </c>
      <c r="C50" s="164">
        <v>1040</v>
      </c>
      <c r="D50" s="164">
        <f>SUM(D42:D49)</f>
        <v>1040</v>
      </c>
      <c r="E50" s="164">
        <f>SUM(E42:E49)</f>
        <v>984</v>
      </c>
      <c r="F50" s="212">
        <f t="shared" si="5"/>
        <v>1.065808943089431</v>
      </c>
      <c r="G50" s="164">
        <f t="shared" si="6"/>
        <v>-8.756000000000085</v>
      </c>
      <c r="H50" s="152"/>
    </row>
    <row r="51" spans="1:8" ht="6" customHeight="1">
      <c r="A51" s="157"/>
      <c r="B51" s="373"/>
      <c r="C51" s="160"/>
      <c r="D51" s="160"/>
      <c r="E51" s="173"/>
      <c r="F51" s="159"/>
      <c r="G51" s="160"/>
      <c r="H51" s="152"/>
    </row>
    <row r="52" spans="1:8" ht="12.75">
      <c r="A52" s="171" t="s">
        <v>103</v>
      </c>
      <c r="B52" s="372"/>
      <c r="C52" s="170"/>
      <c r="D52" s="170"/>
      <c r="E52" s="168"/>
      <c r="F52" s="159"/>
      <c r="G52" s="160"/>
      <c r="H52" s="152"/>
    </row>
    <row r="53" spans="1:8" ht="12.75">
      <c r="A53" s="174" t="s">
        <v>100</v>
      </c>
      <c r="B53" s="374">
        <f>SUM('[3]Sammanfattning '!$C$62)</f>
        <v>5179.025</v>
      </c>
      <c r="C53" s="176">
        <v>5274</v>
      </c>
      <c r="D53" s="176">
        <v>5274</v>
      </c>
      <c r="E53" s="154">
        <f>SUM('[3]Sammanfattning '!$F$62)</f>
        <v>5262.487</v>
      </c>
      <c r="F53" s="155">
        <f aca="true" t="shared" si="7" ref="F53:F60">SUM(B53/E53)</f>
        <v>0.9841401983510837</v>
      </c>
      <c r="G53" s="156">
        <f aca="true" t="shared" si="8" ref="G53:G60">+C53-B53</f>
        <v>94.97500000000036</v>
      </c>
      <c r="H53" s="152"/>
    </row>
    <row r="54" spans="1:8" ht="12.75">
      <c r="A54" s="177" t="s">
        <v>101</v>
      </c>
      <c r="B54" s="374">
        <f>SUM('[3]Sammanfattning '!$C$63)</f>
        <v>1521.1370000000002</v>
      </c>
      <c r="C54" s="170">
        <v>1700</v>
      </c>
      <c r="D54" s="170">
        <v>1700</v>
      </c>
      <c r="E54" s="158">
        <f>SUM('[3]Sammanfattning '!$F$63)</f>
        <v>1520</v>
      </c>
      <c r="F54" s="159">
        <f t="shared" si="7"/>
        <v>1.0007480263157895</v>
      </c>
      <c r="G54" s="160">
        <f t="shared" si="8"/>
        <v>178.86299999999983</v>
      </c>
      <c r="H54" s="152"/>
    </row>
    <row r="55" spans="1:8" ht="12.75">
      <c r="A55" s="174" t="s">
        <v>136</v>
      </c>
      <c r="B55" s="374">
        <f>SUM('[3]Sammanfattning '!$C$64)</f>
        <v>2693.2509999999997</v>
      </c>
      <c r="C55" s="176">
        <v>2870</v>
      </c>
      <c r="D55" s="176">
        <v>2870</v>
      </c>
      <c r="E55" s="154">
        <f>SUM('[3]Sammanfattning '!$F$64)</f>
        <v>3002</v>
      </c>
      <c r="F55" s="155">
        <f t="shared" si="7"/>
        <v>0.8971522318454362</v>
      </c>
      <c r="G55" s="156">
        <f t="shared" si="8"/>
        <v>176.74900000000025</v>
      </c>
      <c r="H55" s="152"/>
    </row>
    <row r="56" spans="1:8" ht="12.75">
      <c r="A56" s="157" t="s">
        <v>137</v>
      </c>
      <c r="B56" s="369">
        <f>SUM('[3]Sammanfattning '!$C$65)</f>
        <v>461.16700000000003</v>
      </c>
      <c r="C56" s="158">
        <v>435</v>
      </c>
      <c r="D56" s="158">
        <v>435</v>
      </c>
      <c r="E56" s="158">
        <f>SUM('[3]Sammanfattning '!$F$65)</f>
        <v>435</v>
      </c>
      <c r="F56" s="159">
        <f t="shared" si="7"/>
        <v>1.0601540229885058</v>
      </c>
      <c r="G56" s="160">
        <f t="shared" si="8"/>
        <v>-26.16700000000003</v>
      </c>
      <c r="H56" s="152"/>
    </row>
    <row r="57" spans="1:8" ht="12.75">
      <c r="A57" s="153" t="s">
        <v>138</v>
      </c>
      <c r="B57" s="369">
        <f>SUM('[3]Sammanfattning '!$C$66)</f>
        <v>1199.49</v>
      </c>
      <c r="C57" s="154">
        <v>1672</v>
      </c>
      <c r="D57" s="154">
        <v>1672</v>
      </c>
      <c r="E57" s="154">
        <f>SUM('[3]Sammanfattning '!$F$66)</f>
        <v>1400</v>
      </c>
      <c r="F57" s="155">
        <f t="shared" si="7"/>
        <v>0.8567785714285714</v>
      </c>
      <c r="G57" s="156">
        <f t="shared" si="8"/>
        <v>472.51</v>
      </c>
      <c r="H57" s="152"/>
    </row>
    <row r="58" spans="1:8" ht="12.75">
      <c r="A58" s="157" t="s">
        <v>139</v>
      </c>
      <c r="B58" s="369">
        <f>SUM('[3]Sammanfattning '!$C$67)</f>
        <v>372.599</v>
      </c>
      <c r="C58" s="158">
        <v>280</v>
      </c>
      <c r="D58" s="158">
        <v>280</v>
      </c>
      <c r="E58" s="158">
        <f>SUM('[3]Sammanfattning '!$F$67)</f>
        <v>403</v>
      </c>
      <c r="F58" s="159">
        <f t="shared" si="7"/>
        <v>0.9245632754342431</v>
      </c>
      <c r="G58" s="160">
        <f t="shared" si="8"/>
        <v>-92.59899999999999</v>
      </c>
      <c r="H58" s="152"/>
    </row>
    <row r="59" spans="1:8" s="181" customFormat="1" ht="12.75">
      <c r="A59" s="323" t="s">
        <v>89</v>
      </c>
      <c r="B59" s="375">
        <f>SUM('[3]Sammanfattning '!$C$68)</f>
        <v>-1122.5</v>
      </c>
      <c r="C59" s="324">
        <v>-1230</v>
      </c>
      <c r="D59" s="324">
        <v>-1230</v>
      </c>
      <c r="E59" s="324">
        <f>SUM('[3]Sammanfattning '!$F$68)</f>
        <v>-1150</v>
      </c>
      <c r="F59" s="155">
        <f t="shared" si="7"/>
        <v>0.9760869565217392</v>
      </c>
      <c r="G59" s="325">
        <f t="shared" si="8"/>
        <v>-107.5</v>
      </c>
      <c r="H59" s="152"/>
    </row>
    <row r="60" spans="1:8" ht="12.75">
      <c r="A60" s="163" t="s">
        <v>18</v>
      </c>
      <c r="B60" s="371">
        <f>SUM(B53:B59)</f>
        <v>10304.169</v>
      </c>
      <c r="C60" s="164">
        <v>11001</v>
      </c>
      <c r="D60" s="182">
        <f>SUM(D53:D59)</f>
        <v>11001</v>
      </c>
      <c r="E60" s="164">
        <f>SUM(E53:E59)</f>
        <v>10872.487000000001</v>
      </c>
      <c r="F60" s="212">
        <f t="shared" si="7"/>
        <v>0.9477287947090669</v>
      </c>
      <c r="G60" s="183">
        <f t="shared" si="8"/>
        <v>696.8310000000001</v>
      </c>
      <c r="H60" s="152"/>
    </row>
    <row r="61" spans="1:8" ht="6" customHeight="1">
      <c r="A61" s="184"/>
      <c r="B61" s="376"/>
      <c r="C61" s="185"/>
      <c r="D61" s="185"/>
      <c r="E61" s="185"/>
      <c r="F61" s="159"/>
      <c r="G61" s="186"/>
      <c r="H61" s="152"/>
    </row>
    <row r="62" spans="1:8" s="180" customFormat="1" ht="12.75">
      <c r="A62" s="187" t="s">
        <v>38</v>
      </c>
      <c r="B62" s="377">
        <f>SUM(B15+B26+B39+B50+B60)</f>
        <v>22373.964999999997</v>
      </c>
      <c r="C62" s="164">
        <v>23288</v>
      </c>
      <c r="D62" s="164">
        <f>SUM(D15+D26+D39+D50+D60)</f>
        <v>23288</v>
      </c>
      <c r="E62" s="164">
        <f>SUM(E15+E26+E39+E50+E60)</f>
        <v>22148.487</v>
      </c>
      <c r="F62" s="212">
        <f>SUM(B62/E62)</f>
        <v>1.0101802890644402</v>
      </c>
      <c r="G62" s="188">
        <f>+C62-B62</f>
        <v>914.0350000000035</v>
      </c>
      <c r="H62" s="152"/>
    </row>
    <row r="63" spans="1:8" ht="15" customHeight="1">
      <c r="A63" s="406"/>
      <c r="B63" s="378"/>
      <c r="C63" s="190"/>
      <c r="D63" s="190"/>
      <c r="E63" s="189"/>
      <c r="F63" s="159"/>
      <c r="G63" s="190"/>
      <c r="H63" s="152"/>
    </row>
    <row r="64" spans="1:8" ht="12.75">
      <c r="A64" s="171" t="s">
        <v>78</v>
      </c>
      <c r="B64" s="372"/>
      <c r="C64" s="170"/>
      <c r="D64" s="170"/>
      <c r="E64" s="168"/>
      <c r="F64" s="159"/>
      <c r="G64" s="160"/>
      <c r="H64" s="152"/>
    </row>
    <row r="65" spans="1:8" ht="12.75">
      <c r="A65" s="153" t="s">
        <v>39</v>
      </c>
      <c r="B65" s="369">
        <f>SUM('[3]Sammanfattning '!$C$72)</f>
        <v>3596.778</v>
      </c>
      <c r="C65" s="154">
        <v>3462</v>
      </c>
      <c r="D65" s="154">
        <v>3462</v>
      </c>
      <c r="E65" s="154">
        <f>SUM('[3]Sammanfattning '!$F$72)</f>
        <v>3487</v>
      </c>
      <c r="F65" s="155">
        <f aca="true" t="shared" si="9" ref="F65:F72">SUM(B65/E65)</f>
        <v>1.031482076283338</v>
      </c>
      <c r="G65" s="156">
        <f aca="true" t="shared" si="10" ref="G65:G71">+C65-B65</f>
        <v>-134.7779999999998</v>
      </c>
      <c r="H65" s="152"/>
    </row>
    <row r="66" spans="1:9" s="134" customFormat="1" ht="12.75">
      <c r="A66" s="157" t="s">
        <v>79</v>
      </c>
      <c r="B66" s="369">
        <f>SUM('[3]Sammanfattning '!$C$73)</f>
        <v>556.0300000000001</v>
      </c>
      <c r="C66" s="158">
        <v>205</v>
      </c>
      <c r="D66" s="158">
        <v>205</v>
      </c>
      <c r="E66" s="158">
        <f>SUM('[3]Sammanfattning '!$F$73)</f>
        <v>537</v>
      </c>
      <c r="F66" s="159">
        <f t="shared" si="9"/>
        <v>1.0354376163873371</v>
      </c>
      <c r="G66" s="160">
        <f t="shared" si="10"/>
        <v>-351.0300000000001</v>
      </c>
      <c r="H66" s="152"/>
      <c r="I66" s="161"/>
    </row>
    <row r="67" spans="1:9" ht="12.75">
      <c r="A67" s="153" t="s">
        <v>80</v>
      </c>
      <c r="B67" s="369">
        <f>SUM('[3]Sammanfattning '!$C$74)</f>
        <v>585.4820000000001</v>
      </c>
      <c r="C67" s="154">
        <v>590</v>
      </c>
      <c r="D67" s="154">
        <v>590</v>
      </c>
      <c r="E67" s="154">
        <f>SUM('[3]Sammanfattning '!$F$74)</f>
        <v>653</v>
      </c>
      <c r="F67" s="155">
        <f t="shared" si="9"/>
        <v>0.89660336906585</v>
      </c>
      <c r="G67" s="156">
        <f t="shared" si="10"/>
        <v>4.517999999999915</v>
      </c>
      <c r="H67" s="152"/>
      <c r="I67" s="152"/>
    </row>
    <row r="68" spans="1:9" s="134" customFormat="1" ht="12.75">
      <c r="A68" s="157" t="s">
        <v>40</v>
      </c>
      <c r="B68" s="370">
        <f>SUM('[3]Sammanfattning '!$C$75)</f>
        <v>279.72999999999996</v>
      </c>
      <c r="C68" s="192">
        <v>267</v>
      </c>
      <c r="D68" s="192">
        <v>267</v>
      </c>
      <c r="E68" s="158">
        <f>SUM('[3]Sammanfattning '!$F$75)</f>
        <v>278</v>
      </c>
      <c r="F68" s="159">
        <f t="shared" si="9"/>
        <v>1.0062230215827337</v>
      </c>
      <c r="G68" s="160">
        <f t="shared" si="10"/>
        <v>-12.729999999999961</v>
      </c>
      <c r="H68" s="152"/>
      <c r="I68" s="161"/>
    </row>
    <row r="69" spans="1:9" ht="12.75">
      <c r="A69" s="153" t="s">
        <v>41</v>
      </c>
      <c r="B69" s="369">
        <f>SUM('[3]Sammanfattning '!$C$76)</f>
        <v>539.3910000000001</v>
      </c>
      <c r="C69" s="154">
        <v>590</v>
      </c>
      <c r="D69" s="154">
        <v>590</v>
      </c>
      <c r="E69" s="154">
        <f>SUM('[3]Sammanfattning '!$F$76)</f>
        <v>570</v>
      </c>
      <c r="F69" s="155">
        <f t="shared" si="9"/>
        <v>0.9463000000000001</v>
      </c>
      <c r="G69" s="156">
        <f t="shared" si="10"/>
        <v>50.608999999999924</v>
      </c>
      <c r="H69" s="152"/>
      <c r="I69" s="152"/>
    </row>
    <row r="70" spans="1:8" s="134" customFormat="1" ht="12.75">
      <c r="A70" s="157" t="s">
        <v>81</v>
      </c>
      <c r="B70" s="369">
        <f>SUM('[3]Sammanfattning '!$C$77)</f>
        <v>17979.057999999994</v>
      </c>
      <c r="C70" s="158">
        <v>18341</v>
      </c>
      <c r="D70" s="158">
        <v>18341</v>
      </c>
      <c r="E70" s="158">
        <f>SUM('[3]Sammanfattning '!$F$77)</f>
        <v>18124</v>
      </c>
      <c r="F70" s="159">
        <f t="shared" si="9"/>
        <v>0.9920027587728975</v>
      </c>
      <c r="G70" s="160">
        <f t="shared" si="10"/>
        <v>361.9420000000064</v>
      </c>
      <c r="H70" s="152"/>
    </row>
    <row r="71" spans="1:8" ht="12.75">
      <c r="A71" s="163" t="s">
        <v>18</v>
      </c>
      <c r="B71" s="379">
        <f>SUM(B65:B70)</f>
        <v>23536.468999999994</v>
      </c>
      <c r="C71" s="193">
        <v>23455</v>
      </c>
      <c r="D71" s="193">
        <f>SUM(D65:D70)</f>
        <v>23455</v>
      </c>
      <c r="E71" s="193">
        <f>SUM(E65:E70)</f>
        <v>23649</v>
      </c>
      <c r="F71" s="212">
        <f t="shared" si="9"/>
        <v>0.9952416169816903</v>
      </c>
      <c r="G71" s="183">
        <f t="shared" si="10"/>
        <v>-81.46899999999368</v>
      </c>
      <c r="H71" s="152"/>
    </row>
    <row r="72" spans="1:8" s="195" customFormat="1" ht="12.75">
      <c r="A72" s="196" t="s">
        <v>42</v>
      </c>
      <c r="B72" s="379">
        <f>SUM(B62+B71)</f>
        <v>45910.433999999994</v>
      </c>
      <c r="C72" s="197">
        <v>46743</v>
      </c>
      <c r="D72" s="193">
        <f>SUM(D62+D71)</f>
        <v>46743</v>
      </c>
      <c r="E72" s="193">
        <f>SUM(E62+E71)</f>
        <v>45797.487</v>
      </c>
      <c r="F72" s="212">
        <f t="shared" si="9"/>
        <v>1.0024662270224562</v>
      </c>
      <c r="G72" s="164">
        <f>SUM(G62+G71)</f>
        <v>832.5660000000098</v>
      </c>
      <c r="H72" s="152"/>
    </row>
    <row r="73" spans="1:8" s="195" customFormat="1" ht="15.75" customHeight="1">
      <c r="A73" s="198"/>
      <c r="B73" s="380"/>
      <c r="C73" s="194"/>
      <c r="D73" s="194"/>
      <c r="E73" s="194"/>
      <c r="F73" s="191"/>
      <c r="G73" s="190"/>
      <c r="H73" s="152"/>
    </row>
    <row r="74" spans="1:8" ht="12.75">
      <c r="A74" s="201" t="s">
        <v>82</v>
      </c>
      <c r="B74" s="372"/>
      <c r="C74" s="170"/>
      <c r="D74" s="170"/>
      <c r="E74" s="168"/>
      <c r="F74" s="159"/>
      <c r="G74" s="160"/>
      <c r="H74" s="152"/>
    </row>
    <row r="75" spans="1:8" ht="12.75">
      <c r="A75" s="167" t="s">
        <v>83</v>
      </c>
      <c r="B75" s="374">
        <f>SUM('[3]Sammanfattning '!$C$81)</f>
        <v>24223.851</v>
      </c>
      <c r="C75" s="170">
        <v>19074</v>
      </c>
      <c r="D75" s="170">
        <v>19074</v>
      </c>
      <c r="E75" s="158">
        <f>SUM('[3]Sammanfattning '!$F$81)</f>
        <v>19700</v>
      </c>
      <c r="F75" s="159">
        <f>SUM(B75/E75)</f>
        <v>1.2296371065989846</v>
      </c>
      <c r="G75" s="160">
        <f>+C75-B75</f>
        <v>-5149.850999999999</v>
      </c>
      <c r="H75" s="152"/>
    </row>
    <row r="76" spans="1:8" ht="12.75">
      <c r="A76" s="153" t="s">
        <v>108</v>
      </c>
      <c r="B76" s="369">
        <f>SUM('[3]Sammanfattning '!$C$82)</f>
        <v>63.338</v>
      </c>
      <c r="C76" s="154">
        <v>60</v>
      </c>
      <c r="D76" s="154">
        <v>60</v>
      </c>
      <c r="E76" s="154">
        <f>SUM('[3]Sammanfattning '!$F$82)</f>
        <v>20</v>
      </c>
      <c r="F76" s="155">
        <f>SUM(B76/E76)</f>
        <v>3.1669</v>
      </c>
      <c r="G76" s="156">
        <f>+C76-B76</f>
        <v>-3.338000000000001</v>
      </c>
      <c r="H76" s="152"/>
    </row>
    <row r="77" spans="1:9" ht="12.75">
      <c r="A77" s="163" t="s">
        <v>18</v>
      </c>
      <c r="B77" s="371">
        <f>SUM(B75:B76)</f>
        <v>24287.189</v>
      </c>
      <c r="C77" s="164">
        <v>19134</v>
      </c>
      <c r="D77" s="164">
        <f>SUM(D75:D76)</f>
        <v>19134</v>
      </c>
      <c r="E77" s="164">
        <f>SUM(E75:E76)</f>
        <v>19720</v>
      </c>
      <c r="F77" s="212">
        <f>SUM(B77/E77)</f>
        <v>1.2316018762677483</v>
      </c>
      <c r="G77" s="183">
        <f>SUM(G75:G76)</f>
        <v>-5153.1889999999985</v>
      </c>
      <c r="H77" s="152"/>
      <c r="I77" s="152"/>
    </row>
    <row r="78" spans="1:9" ht="12.75">
      <c r="A78" s="196" t="s">
        <v>84</v>
      </c>
      <c r="B78" s="371">
        <f>SUM(B77)</f>
        <v>24287.189</v>
      </c>
      <c r="C78" s="164">
        <v>19134</v>
      </c>
      <c r="D78" s="164">
        <f>SUM(D77)</f>
        <v>19134</v>
      </c>
      <c r="E78" s="164">
        <f>SUM(E77)</f>
        <v>19720</v>
      </c>
      <c r="F78" s="212">
        <f>SUM(B78/E78)</f>
        <v>1.2316018762677483</v>
      </c>
      <c r="G78" s="183">
        <f>+C78-B78</f>
        <v>-5153.1889999999985</v>
      </c>
      <c r="H78" s="152"/>
      <c r="I78" s="152"/>
    </row>
    <row r="79" spans="1:8" s="195" customFormat="1" ht="12.75">
      <c r="A79" s="157"/>
      <c r="B79" s="381"/>
      <c r="C79" s="200"/>
      <c r="D79" s="200"/>
      <c r="E79" s="199"/>
      <c r="F79" s="191"/>
      <c r="G79" s="200"/>
      <c r="H79" s="152"/>
    </row>
    <row r="80" spans="1:8" ht="12.75">
      <c r="A80" s="330" t="s">
        <v>43</v>
      </c>
      <c r="B80" s="382">
        <f>SUM(B72+B78)</f>
        <v>70197.62299999999</v>
      </c>
      <c r="C80" s="204">
        <v>65877</v>
      </c>
      <c r="D80" s="204">
        <f>SUM(D72+D78)</f>
        <v>65877</v>
      </c>
      <c r="E80" s="204">
        <f>SUM(E72+E78)</f>
        <v>65517.487</v>
      </c>
      <c r="F80" s="329">
        <f>SUM(B80/E80)</f>
        <v>1.071433386936834</v>
      </c>
      <c r="G80" s="204">
        <f>SUM(C80-B80)</f>
        <v>-4320.622999999992</v>
      </c>
      <c r="H80" s="152"/>
    </row>
    <row r="81" spans="1:8" ht="12.75">
      <c r="A81" s="198"/>
      <c r="B81" s="380"/>
      <c r="C81" s="194"/>
      <c r="D81" s="194"/>
      <c r="E81" s="194"/>
      <c r="F81" s="191"/>
      <c r="G81" s="194"/>
      <c r="H81" s="152"/>
    </row>
    <row r="82" spans="1:8" ht="12.75">
      <c r="A82" s="201" t="s">
        <v>44</v>
      </c>
      <c r="B82" s="383"/>
      <c r="C82" s="206"/>
      <c r="D82" s="207"/>
      <c r="E82" s="206"/>
      <c r="F82" s="202"/>
      <c r="G82" s="208"/>
      <c r="H82" s="152"/>
    </row>
    <row r="83" spans="1:8" ht="12.75">
      <c r="A83" s="201" t="s">
        <v>45</v>
      </c>
      <c r="B83" s="387">
        <f>SUM(B62)</f>
        <v>22373.964999999997</v>
      </c>
      <c r="C83" s="388">
        <v>23288</v>
      </c>
      <c r="D83" s="388">
        <f>SUM(D62)</f>
        <v>23288</v>
      </c>
      <c r="E83" s="388">
        <f>SUM(E62)</f>
        <v>22148.487</v>
      </c>
      <c r="F83" s="331">
        <f aca="true" t="shared" si="11" ref="F83:F88">SUM(B83/E83)</f>
        <v>1.0101802890644402</v>
      </c>
      <c r="G83" s="210">
        <f>+C83-B83</f>
        <v>914.0350000000035</v>
      </c>
      <c r="H83" s="152"/>
    </row>
    <row r="84" spans="1:8" ht="12.75">
      <c r="A84" s="167" t="s">
        <v>46</v>
      </c>
      <c r="B84" s="384">
        <f>SUM(B71-B70)</f>
        <v>5557.411</v>
      </c>
      <c r="C84" s="209">
        <v>5114</v>
      </c>
      <c r="D84" s="209">
        <f>SUM(D71-D70)</f>
        <v>5114</v>
      </c>
      <c r="E84" s="209">
        <f>SUM(E71-E70)</f>
        <v>5525</v>
      </c>
      <c r="F84" s="159">
        <f t="shared" si="11"/>
        <v>1.0058662443438915</v>
      </c>
      <c r="G84" s="209">
        <f>+C84-B84</f>
        <v>-443.41100000000006</v>
      </c>
      <c r="H84" s="152"/>
    </row>
    <row r="85" spans="1:8" ht="12.75">
      <c r="A85" s="167" t="s">
        <v>7</v>
      </c>
      <c r="B85" s="384">
        <f>SUM(B70)</f>
        <v>17979.057999999994</v>
      </c>
      <c r="C85" s="209">
        <v>18341</v>
      </c>
      <c r="D85" s="209">
        <f>SUM(D70)</f>
        <v>18341</v>
      </c>
      <c r="E85" s="209">
        <f>SUM(E70)</f>
        <v>18124</v>
      </c>
      <c r="F85" s="159">
        <f t="shared" si="11"/>
        <v>0.9920027587728975</v>
      </c>
      <c r="G85" s="209">
        <f>+C85-B85</f>
        <v>361.9420000000064</v>
      </c>
      <c r="H85" s="152"/>
    </row>
    <row r="86" spans="1:8" ht="12.75">
      <c r="A86" s="201" t="s">
        <v>8</v>
      </c>
      <c r="B86" s="385">
        <f>SUM(B72)</f>
        <v>45910.433999999994</v>
      </c>
      <c r="C86" s="210">
        <v>46743</v>
      </c>
      <c r="D86" s="210">
        <f>SUM(D72)</f>
        <v>46743</v>
      </c>
      <c r="E86" s="210">
        <f>SUM(E72)</f>
        <v>45797.487</v>
      </c>
      <c r="F86" s="331">
        <f t="shared" si="11"/>
        <v>1.0024662270224562</v>
      </c>
      <c r="G86" s="210">
        <f>+C86-B86</f>
        <v>832.5660000000062</v>
      </c>
      <c r="H86" s="152"/>
    </row>
    <row r="87" spans="1:8" ht="12.75">
      <c r="A87" s="201" t="s">
        <v>85</v>
      </c>
      <c r="B87" s="386">
        <f>SUM(B78)</f>
        <v>24287.189</v>
      </c>
      <c r="C87" s="211">
        <v>19134</v>
      </c>
      <c r="D87" s="211">
        <f>SUM(D77)</f>
        <v>19134</v>
      </c>
      <c r="E87" s="211">
        <f>SUM(E77)</f>
        <v>19720</v>
      </c>
      <c r="F87" s="331">
        <f t="shared" si="11"/>
        <v>1.2316018762677483</v>
      </c>
      <c r="G87" s="211">
        <f>+C87-B87</f>
        <v>-5153.1889999999985</v>
      </c>
      <c r="H87" s="152"/>
    </row>
    <row r="88" spans="1:8" ht="12.75">
      <c r="A88" s="213" t="s">
        <v>43</v>
      </c>
      <c r="B88" s="379">
        <f>+B86+B87</f>
        <v>70197.62299999999</v>
      </c>
      <c r="C88" s="193">
        <v>65877</v>
      </c>
      <c r="D88" s="193">
        <f>SUM(D86:D87)</f>
        <v>65877</v>
      </c>
      <c r="E88" s="193">
        <f>SUM(E86:E87)</f>
        <v>65517.487</v>
      </c>
      <c r="F88" s="203">
        <f t="shared" si="11"/>
        <v>1.071433386936834</v>
      </c>
      <c r="G88" s="193">
        <f>+G86+G87</f>
        <v>-4320.622999999992</v>
      </c>
      <c r="H88" s="152"/>
    </row>
    <row r="89" spans="1:7" ht="6" customHeight="1">
      <c r="A89" s="201"/>
      <c r="B89" s="206"/>
      <c r="C89" s="214"/>
      <c r="D89" s="205"/>
      <c r="E89" s="207"/>
      <c r="F89" s="207"/>
      <c r="G89" s="207"/>
    </row>
    <row r="90" spans="1:7" ht="12.75">
      <c r="A90" s="201" t="s">
        <v>109</v>
      </c>
      <c r="B90" s="206"/>
      <c r="C90" s="214"/>
      <c r="D90" s="214"/>
      <c r="E90" s="206"/>
      <c r="F90" s="215"/>
      <c r="G90" s="206"/>
    </row>
    <row r="91" spans="1:7" ht="12.75">
      <c r="A91" s="216"/>
      <c r="B91" s="206"/>
      <c r="C91" s="206"/>
      <c r="D91" s="206"/>
      <c r="E91" s="206"/>
      <c r="F91" s="215"/>
      <c r="G91" s="206"/>
    </row>
    <row r="92" spans="1:7" ht="12.75">
      <c r="A92" s="216"/>
      <c r="B92" s="206"/>
      <c r="C92" s="366"/>
      <c r="D92" s="206"/>
      <c r="E92" s="206"/>
      <c r="F92" s="215"/>
      <c r="G92" s="206"/>
    </row>
    <row r="93" spans="1:7" ht="12.75">
      <c r="A93" s="217"/>
      <c r="B93" s="206"/>
      <c r="C93" s="206"/>
      <c r="D93" s="206"/>
      <c r="E93" s="206"/>
      <c r="F93" s="215"/>
      <c r="G93" s="206"/>
    </row>
    <row r="94" spans="1:7" ht="12.75">
      <c r="A94" s="138"/>
      <c r="B94" s="206"/>
      <c r="C94" s="218"/>
      <c r="D94" s="206"/>
      <c r="E94" s="206"/>
      <c r="F94" s="215"/>
      <c r="G94" s="218"/>
    </row>
    <row r="95" spans="1:7" ht="12.75">
      <c r="A95" s="138"/>
      <c r="B95" s="206"/>
      <c r="C95" s="218"/>
      <c r="D95" s="206"/>
      <c r="E95" s="206"/>
      <c r="F95" s="215"/>
      <c r="G95" s="218"/>
    </row>
    <row r="96" spans="1:7" ht="12.75">
      <c r="A96" s="138"/>
      <c r="B96" s="206"/>
      <c r="C96" s="218"/>
      <c r="D96" s="206"/>
      <c r="E96" s="206"/>
      <c r="F96" s="215"/>
      <c r="G96" s="218"/>
    </row>
    <row r="97" spans="1:7" ht="12.75">
      <c r="A97" s="138"/>
      <c r="B97" s="206"/>
      <c r="C97" s="218"/>
      <c r="D97" s="206"/>
      <c r="E97" s="206"/>
      <c r="F97" s="219"/>
      <c r="G97" s="218"/>
    </row>
    <row r="98" spans="1:7" ht="12.75">
      <c r="A98" s="138"/>
      <c r="B98" s="206"/>
      <c r="C98" s="218"/>
      <c r="D98" s="206"/>
      <c r="E98" s="206"/>
      <c r="F98" s="219"/>
      <c r="G98" s="218"/>
    </row>
    <row r="99" spans="1:7" ht="12.75">
      <c r="A99" s="138"/>
      <c r="B99" s="206"/>
      <c r="C99" s="218"/>
      <c r="D99" s="206"/>
      <c r="E99" s="206"/>
      <c r="F99" s="219"/>
      <c r="G99" s="218"/>
    </row>
    <row r="100" spans="1:7" ht="12.75">
      <c r="A100" s="138"/>
      <c r="B100" s="206"/>
      <c r="C100" s="218"/>
      <c r="D100" s="206"/>
      <c r="E100" s="206"/>
      <c r="F100" s="219"/>
      <c r="G100" s="218"/>
    </row>
    <row r="101" spans="1:7" ht="12.75">
      <c r="A101" s="138"/>
      <c r="B101" s="206"/>
      <c r="C101" s="218"/>
      <c r="D101" s="206"/>
      <c r="E101" s="206"/>
      <c r="F101" s="219"/>
      <c r="G101" s="218"/>
    </row>
    <row r="102" spans="1:7" ht="12.75">
      <c r="A102" s="138"/>
      <c r="B102" s="206"/>
      <c r="C102" s="218"/>
      <c r="D102" s="206"/>
      <c r="E102" s="206"/>
      <c r="F102" s="219"/>
      <c r="G102" s="218"/>
    </row>
    <row r="103" spans="1:7" ht="12.75">
      <c r="A103" s="138"/>
      <c r="B103" s="206"/>
      <c r="C103" s="218"/>
      <c r="D103" s="206"/>
      <c r="E103" s="206"/>
      <c r="F103" s="219"/>
      <c r="G103" s="218"/>
    </row>
    <row r="104" spans="1:7" ht="12.75">
      <c r="A104" s="138"/>
      <c r="B104" s="206"/>
      <c r="C104" s="218"/>
      <c r="D104" s="206"/>
      <c r="E104" s="206"/>
      <c r="F104" s="219"/>
      <c r="G104" s="218"/>
    </row>
    <row r="105" spans="1:7" ht="12.75">
      <c r="A105" s="138"/>
      <c r="B105" s="206"/>
      <c r="C105" s="218"/>
      <c r="D105" s="206"/>
      <c r="E105" s="206"/>
      <c r="F105" s="219"/>
      <c r="G105" s="218"/>
    </row>
    <row r="106" spans="1:7" ht="12.75">
      <c r="A106" s="138"/>
      <c r="B106" s="206"/>
      <c r="C106" s="218"/>
      <c r="D106" s="206"/>
      <c r="E106" s="206"/>
      <c r="F106" s="219"/>
      <c r="G106" s="218"/>
    </row>
    <row r="107" spans="1:7" ht="12.75">
      <c r="A107" s="138"/>
      <c r="B107" s="206"/>
      <c r="C107" s="218"/>
      <c r="D107" s="206"/>
      <c r="E107" s="206"/>
      <c r="F107" s="219"/>
      <c r="G107" s="218"/>
    </row>
    <row r="108" spans="1:7" ht="12.75">
      <c r="A108" s="138"/>
      <c r="B108" s="206"/>
      <c r="C108" s="218"/>
      <c r="D108" s="206"/>
      <c r="E108" s="206"/>
      <c r="F108" s="219"/>
      <c r="G108" s="218"/>
    </row>
    <row r="109" spans="1:7" ht="12.75">
      <c r="A109" s="138"/>
      <c r="B109" s="206"/>
      <c r="C109" s="218"/>
      <c r="D109" s="206"/>
      <c r="E109" s="206"/>
      <c r="F109" s="219"/>
      <c r="G109" s="218"/>
    </row>
    <row r="110" ht="12.75">
      <c r="B110" s="133"/>
    </row>
    <row r="111" ht="12.75">
      <c r="B111" s="133"/>
    </row>
    <row r="112" ht="12.75">
      <c r="B112" s="133"/>
    </row>
    <row r="113" ht="12.75">
      <c r="B113" s="133"/>
    </row>
    <row r="114" ht="12.75">
      <c r="B114" s="133"/>
    </row>
    <row r="115" ht="12.75">
      <c r="B115" s="133"/>
    </row>
    <row r="116" ht="12.75">
      <c r="B116" s="133"/>
    </row>
    <row r="117" ht="12.75">
      <c r="B117" s="133"/>
    </row>
    <row r="118" ht="12.75">
      <c r="B118" s="133"/>
    </row>
    <row r="119" ht="12.75">
      <c r="B119" s="133"/>
    </row>
    <row r="120" ht="12.75">
      <c r="B120" s="133"/>
    </row>
    <row r="121" ht="12.75">
      <c r="B121" s="133"/>
    </row>
    <row r="122" ht="12.75">
      <c r="B122" s="133"/>
    </row>
    <row r="123" ht="12.75">
      <c r="B123" s="133"/>
    </row>
    <row r="124" ht="12.75">
      <c r="B124" s="133"/>
    </row>
    <row r="125" ht="12.75">
      <c r="B125" s="133"/>
    </row>
    <row r="126" ht="12.75">
      <c r="B126" s="133"/>
    </row>
    <row r="127" ht="12.75">
      <c r="B127" s="133"/>
    </row>
    <row r="128" ht="12.75">
      <c r="B128" s="133"/>
    </row>
    <row r="129" ht="12.75">
      <c r="B129" s="133"/>
    </row>
    <row r="130" ht="12.75">
      <c r="B130" s="133"/>
    </row>
    <row r="131" ht="12.75">
      <c r="B131" s="133"/>
    </row>
    <row r="132" ht="12.75">
      <c r="B132" s="133"/>
    </row>
    <row r="133" ht="12.75">
      <c r="B133" s="133"/>
    </row>
    <row r="134" ht="12.75">
      <c r="B134" s="133"/>
    </row>
    <row r="135" ht="12.75">
      <c r="B135" s="133"/>
    </row>
    <row r="136" ht="12.75">
      <c r="B136" s="133"/>
    </row>
    <row r="137" ht="12.75">
      <c r="B137" s="133"/>
    </row>
    <row r="138" ht="12.75">
      <c r="B138" s="133"/>
    </row>
    <row r="139" ht="12.75">
      <c r="B139" s="133"/>
    </row>
    <row r="140" ht="12.75">
      <c r="B140" s="133"/>
    </row>
    <row r="141" ht="12.75">
      <c r="B141" s="133"/>
    </row>
    <row r="142" ht="12.75">
      <c r="B142" s="133"/>
    </row>
    <row r="143" ht="12.75">
      <c r="B143" s="133"/>
    </row>
    <row r="144" ht="12.75">
      <c r="B144" s="133"/>
    </row>
    <row r="145" ht="12.75">
      <c r="B145" s="133"/>
    </row>
    <row r="146" ht="12.75">
      <c r="B146" s="133"/>
    </row>
    <row r="147" ht="12.75">
      <c r="B147" s="133"/>
    </row>
    <row r="148" ht="12.75">
      <c r="B148" s="133"/>
    </row>
    <row r="149" ht="12.75">
      <c r="B149" s="133"/>
    </row>
    <row r="150" ht="12.75">
      <c r="B150" s="133"/>
    </row>
    <row r="151" ht="12.75">
      <c r="B151" s="133"/>
    </row>
    <row r="152" ht="12.75">
      <c r="B152" s="133"/>
    </row>
    <row r="153" ht="12.75">
      <c r="B153" s="133"/>
    </row>
    <row r="154" ht="12.75">
      <c r="B154" s="133"/>
    </row>
    <row r="155" ht="12.75">
      <c r="B155" s="133"/>
    </row>
    <row r="156" ht="12.75">
      <c r="B156" s="133"/>
    </row>
    <row r="157" ht="12.75">
      <c r="B157" s="133"/>
    </row>
    <row r="158" ht="12.75">
      <c r="B158" s="133"/>
    </row>
    <row r="159" ht="12.75">
      <c r="B159" s="133"/>
    </row>
    <row r="160" ht="12.75">
      <c r="B160" s="133"/>
    </row>
    <row r="161" ht="12.75">
      <c r="B161" s="133"/>
    </row>
    <row r="162" ht="12.75">
      <c r="B162" s="133"/>
    </row>
    <row r="163" ht="12.75">
      <c r="B163" s="133"/>
    </row>
    <row r="164" ht="12.75">
      <c r="B164" s="133"/>
    </row>
    <row r="165" ht="12.75">
      <c r="B165" s="133"/>
    </row>
    <row r="166" ht="12.75">
      <c r="B166" s="133"/>
    </row>
    <row r="167" ht="12.75">
      <c r="B167" s="133"/>
    </row>
    <row r="168" ht="12.75">
      <c r="B168" s="133"/>
    </row>
    <row r="169" ht="12.75">
      <c r="B169" s="133"/>
    </row>
    <row r="170" ht="12.75">
      <c r="B170" s="133"/>
    </row>
    <row r="171" ht="12.75">
      <c r="B171" s="133"/>
    </row>
    <row r="172" ht="12.75">
      <c r="B172" s="133"/>
    </row>
    <row r="173" ht="12.75">
      <c r="B173" s="133"/>
    </row>
    <row r="174" ht="12.75">
      <c r="B174" s="133"/>
    </row>
    <row r="175" ht="12.75">
      <c r="B175" s="133"/>
    </row>
    <row r="176" ht="12.75">
      <c r="B176" s="133"/>
    </row>
    <row r="177" ht="12.75">
      <c r="B177" s="133"/>
    </row>
    <row r="178" ht="12.75">
      <c r="B178" s="133"/>
    </row>
    <row r="179" ht="12.75">
      <c r="B179" s="133"/>
    </row>
    <row r="180" ht="12.75">
      <c r="B180" s="133"/>
    </row>
    <row r="181" ht="12.75">
      <c r="B181" s="133"/>
    </row>
    <row r="182" ht="12.75">
      <c r="B182" s="133"/>
    </row>
    <row r="183" ht="12.75">
      <c r="B183" s="133"/>
    </row>
    <row r="184" ht="12.75">
      <c r="B184" s="133"/>
    </row>
    <row r="185" ht="12.75">
      <c r="B185" s="133"/>
    </row>
    <row r="186" ht="12.75">
      <c r="B186" s="133"/>
    </row>
    <row r="187" ht="12.75">
      <c r="B187" s="133"/>
    </row>
    <row r="188" ht="12.75">
      <c r="B188" s="133"/>
    </row>
    <row r="189" ht="12.75">
      <c r="B189" s="133"/>
    </row>
    <row r="190" ht="12.75">
      <c r="B190" s="133"/>
    </row>
    <row r="191" ht="12.75">
      <c r="B191" s="133"/>
    </row>
    <row r="192" ht="12.75">
      <c r="B192" s="133"/>
    </row>
    <row r="193" ht="12.75">
      <c r="B193" s="133"/>
    </row>
    <row r="194" ht="12.75">
      <c r="B194" s="133"/>
    </row>
    <row r="195" ht="12.75">
      <c r="B195" s="133"/>
    </row>
    <row r="196" ht="12.75">
      <c r="B196" s="133"/>
    </row>
    <row r="197" ht="12.75">
      <c r="B197" s="133"/>
    </row>
    <row r="198" ht="12.75">
      <c r="B198" s="133"/>
    </row>
    <row r="199" ht="12.75">
      <c r="B199" s="133"/>
    </row>
    <row r="200" ht="12.75">
      <c r="B200" s="133"/>
    </row>
    <row r="201" ht="12.75">
      <c r="B201" s="133"/>
    </row>
    <row r="202" ht="12.75">
      <c r="B202" s="133"/>
    </row>
    <row r="203" ht="12.75">
      <c r="B203" s="133"/>
    </row>
    <row r="204" ht="12.75">
      <c r="B204" s="133"/>
    </row>
    <row r="205" ht="12.75">
      <c r="B205" s="133"/>
    </row>
    <row r="206" ht="12.75">
      <c r="B206" s="133"/>
    </row>
    <row r="207" ht="12.75">
      <c r="B207" s="133"/>
    </row>
    <row r="208" ht="12.75">
      <c r="B208" s="133"/>
    </row>
    <row r="209" ht="12.75">
      <c r="B209" s="133"/>
    </row>
    <row r="210" ht="12.75">
      <c r="B210" s="133"/>
    </row>
    <row r="211" ht="12.75">
      <c r="B211" s="133"/>
    </row>
    <row r="212" ht="12.75">
      <c r="B212" s="133"/>
    </row>
    <row r="213" ht="12.75">
      <c r="B213" s="133"/>
    </row>
    <row r="214" ht="12.75">
      <c r="B214" s="133"/>
    </row>
    <row r="215" ht="12.75">
      <c r="B215" s="133"/>
    </row>
  </sheetData>
  <sheetProtection/>
  <printOptions/>
  <pageMargins left="0.5905511811023623" right="0.5905511811023623" top="0.47" bottom="0.27" header="0.5118110236220472" footer="0.17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Elisabet Dunder</cp:lastModifiedBy>
  <cp:lastPrinted>2010-02-26T10:52:38Z</cp:lastPrinted>
  <dcterms:created xsi:type="dcterms:W3CDTF">1999-09-02T09:23:55Z</dcterms:created>
  <dcterms:modified xsi:type="dcterms:W3CDTF">2010-02-26T12:51:59Z</dcterms:modified>
  <cp:category/>
  <cp:version/>
  <cp:contentType/>
  <cp:contentStatus/>
</cp:coreProperties>
</file>